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updateLinks="never" codeName="ThisWorkbook" defaultThemeVersion="124226"/>
  <mc:AlternateContent xmlns:mc="http://schemas.openxmlformats.org/markup-compatibility/2006">
    <mc:Choice Requires="x15">
      <x15ac:absPath xmlns:x15ac="http://schemas.microsoft.com/office/spreadsheetml/2010/11/ac" url="C:\Users\devaladevi\Desktop\"/>
    </mc:Choice>
  </mc:AlternateContent>
  <bookViews>
    <workbookView xWindow="0" yWindow="0" windowWidth="16935" windowHeight="6465" tabRatio="621" activeTab="15"/>
  </bookViews>
  <sheets>
    <sheet name="Introducción" sheetId="1" r:id="rId1"/>
    <sheet name="Abreviaciones" sheetId="2" r:id="rId2"/>
    <sheet name="Instrucciones" sheetId="3" r:id="rId3"/>
    <sheet name="Resumen de resultados" sheetId="4" r:id="rId4"/>
    <sheet name="1. Emisiones LUC " sheetId="5" r:id="rId5"/>
    <sheet name="2. Producción de RFF" sheetId="6" r:id="rId6"/>
    <sheet name="3. Combustible de campo" sheetId="7" r:id="rId7"/>
    <sheet name="4. Turba" sheetId="8" r:id="rId8"/>
    <sheet name="5. Fert. def. x usuario" sheetId="9" r:id="rId9"/>
    <sheet name="6. Fertilizante y N2O" sheetId="10" r:id="rId10"/>
    <sheet name="7. Área de Conservación seq" sheetId="11" r:id="rId11"/>
    <sheet name="8. Secuestro por cultivos" sheetId="12" r:id="rId12"/>
    <sheet name="9. Datos de la extractora" sheetId="13" r:id="rId13"/>
    <sheet name="Datos predeterminados" sheetId="14" r:id="rId14"/>
    <sheet name="Asignación a prod agric" sheetId="15" r:id="rId15"/>
    <sheet name="Referencias" sheetId="16" r:id="rId16"/>
  </sheets>
  <externalReferences>
    <externalReference r:id="rId17"/>
    <externalReference r:id="rId18"/>
    <externalReference r:id="rId19"/>
  </externalReferences>
  <definedNames>
    <definedName name="A" localSheetId="5">#REF!</definedName>
    <definedName name="A" localSheetId="12">#REF!</definedName>
    <definedName name="A" localSheetId="1">#REF!</definedName>
    <definedName name="A">#REF!</definedName>
    <definedName name="agro_inputs" localSheetId="5">#REF!</definedName>
    <definedName name="agro_inputs" localSheetId="12">#REF!</definedName>
    <definedName name="agro_inputs" localSheetId="1">#REF!</definedName>
    <definedName name="agro_inputs">#REF!</definedName>
    <definedName name="chemicals" localSheetId="5">#REF!</definedName>
    <definedName name="chemicals" localSheetId="12">#REF!</definedName>
    <definedName name="chemicals" localSheetId="1">#REF!</definedName>
    <definedName name="chemicals">#REF!</definedName>
    <definedName name="ChoiceListFeedstocks">[1]Chains!$H$11:$H$12</definedName>
    <definedName name="EF_agro_inputs" localSheetId="5">#REF!</definedName>
    <definedName name="EF_agro_inputs" localSheetId="12">#REF!</definedName>
    <definedName name="EF_agro_inputs" localSheetId="1">#REF!</definedName>
    <definedName name="EF_agro_inputs">#REF!</definedName>
    <definedName name="EF_chemicals_kg" localSheetId="5">#REF!</definedName>
    <definedName name="EF_chemicals_kg" localSheetId="12">#REF!</definedName>
    <definedName name="EF_chemicals_kg" localSheetId="1">#REF!</definedName>
    <definedName name="EF_chemicals_kg">#REF!</definedName>
    <definedName name="EF_chemicals_MJ" localSheetId="5">#REF!</definedName>
    <definedName name="EF_chemicals_MJ" localSheetId="12">#REF!</definedName>
    <definedName name="EF_chemicals_MJ" localSheetId="1">#REF!</definedName>
    <definedName name="EF_chemicals_MJ">#REF!</definedName>
    <definedName name="EF_electricity" localSheetId="5">#REF!</definedName>
    <definedName name="EF_electricity" localSheetId="12">#REF!</definedName>
    <definedName name="EF_electricity" localSheetId="1">#REF!</definedName>
    <definedName name="EF_electricity">#REF!</definedName>
    <definedName name="EF_fuels_MJ" localSheetId="5">#REF!</definedName>
    <definedName name="EF_fuels_MJ" localSheetId="12">#REF!</definedName>
    <definedName name="EF_fuels_MJ" localSheetId="1">#REF!</definedName>
    <definedName name="EF_fuels_MJ">#REF!</definedName>
    <definedName name="electricity" localSheetId="5">#REF!</definedName>
    <definedName name="electricity" localSheetId="12">#REF!</definedName>
    <definedName name="electricity" localSheetId="1">#REF!</definedName>
    <definedName name="electricity">#REF!</definedName>
    <definedName name="FE_transport" localSheetId="5">#REF!</definedName>
    <definedName name="FE_transport" localSheetId="12">#REF!</definedName>
    <definedName name="FE_transport" localSheetId="1">#REF!</definedName>
    <definedName name="FE_transport">#REF!</definedName>
    <definedName name="fuels" localSheetId="5">#REF!</definedName>
    <definedName name="fuels" localSheetId="12">#REF!</definedName>
    <definedName name="fuels" localSheetId="1">#REF!</definedName>
    <definedName name="fuels">#REF!</definedName>
    <definedName name="LandUse">'1. Emisiones LUC '!$A$6:$A$21</definedName>
    <definedName name="LandUseType">'1. Emisiones LUC '!$A$6:$A$21</definedName>
    <definedName name="LHV_fuels" localSheetId="5">#REF!</definedName>
    <definedName name="LHV_fuels" localSheetId="12">#REF!</definedName>
    <definedName name="LHV_fuels" localSheetId="1">#REF!</definedName>
    <definedName name="LHV_fuels">#REF!</definedName>
    <definedName name="LHV_solids" localSheetId="5">#REF!</definedName>
    <definedName name="LHV_solids" localSheetId="12">#REF!</definedName>
    <definedName name="LHV_solids" localSheetId="1">#REF!</definedName>
    <definedName name="LHV_solids">#REF!</definedName>
    <definedName name="Option_A_0_B_1">[2]About!$B$79</definedName>
    <definedName name="Options" localSheetId="5">#REF!</definedName>
    <definedName name="Options" localSheetId="12">#REF!</definedName>
    <definedName name="Options" localSheetId="1">#REF!</definedName>
    <definedName name="Options">#REF!</definedName>
    <definedName name="solids" localSheetId="5">#REF!</definedName>
    <definedName name="solids" localSheetId="12">#REF!</definedName>
    <definedName name="solids" localSheetId="1">#REF!</definedName>
    <definedName name="solids">#REF!</definedName>
    <definedName name="Transport" localSheetId="5">#REF!</definedName>
    <definedName name="Transport" localSheetId="12">#REF!</definedName>
    <definedName name="Transport" localSheetId="1">#REF!</definedName>
    <definedName name="Transport">#REF!</definedName>
    <definedName name="Z_D046371F_D020_41A3_95B7_6C43C3338B6C_.wvu.Rows" localSheetId="6" hidden="1">'3. Combustible de campo'!$19:$31</definedName>
    <definedName name="Z_D046371F_D020_41A3_95B7_6C43C3338B6C_.wvu.Rows" localSheetId="7" hidden="1">'4. Turba'!$26:$31</definedName>
    <definedName name="Z_D046371F_D020_41A3_95B7_6C43C3338B6C_.wvu.Rows" localSheetId="9" hidden="1">'6. Fertilizante y N2O'!$96:$101</definedName>
    <definedName name="Z_D046371F_D020_41A3_95B7_6C43C3338B6C_.wvu.Rows" localSheetId="13" hidden="1">'Datos predeterminados'!$96:$355</definedName>
    <definedName name="Z_DEC59C64_1FAA_4885_B93C_7255F7DAE82A_.wvu.Rows" localSheetId="6" hidden="1">'3. Combustible de campo'!$19:$31</definedName>
    <definedName name="Z_DEC59C64_1FAA_4885_B93C_7255F7DAE82A_.wvu.Rows" localSheetId="7" hidden="1">'4. Turba'!$26:$31</definedName>
    <definedName name="Z_DEC59C64_1FAA_4885_B93C_7255F7DAE82A_.wvu.Rows" localSheetId="9" hidden="1">'6. Fertilizante y N2O'!$96:$101</definedName>
    <definedName name="Z_DEC59C64_1FAA_4885_B93C_7255F7DAE82A_.wvu.Rows" localSheetId="13" hidden="1">'Datos predeterminados'!$96:$355</definedName>
  </definedNames>
  <calcPr calcId="162913"/>
  <customWorkbookViews>
    <customWorkbookView name="devaladevi sivaceyon - Personal View" guid="{D046371F-D020-41A3-95B7-6C43C3338B6C}" mergeInterval="0" personalView="1" maximized="1" xWindow="-1608" yWindow="-8" windowWidth="1616" windowHeight="876" tabRatio="621" activeSheetId="16"/>
    <customWorkbookView name="Melissa.chin - Personal View" guid="{E65377FD-65C5-4E48-ADBC-1C49981F2400}" mergeInterval="0" personalView="1" maximized="1" xWindow="1" yWindow="1" windowWidth="1362" windowHeight="538" activeSheetId="14"/>
    <customWorkbookView name="Jesus Cordero-Salvado - Personal View" guid="{DEC59C64-1FAA-4885-B93C-7255F7DAE82A}" mergeInterval="0" personalView="1" maximized="1" xWindow="-8" yWindow="-8" windowWidth="1936" windowHeight="1056" tabRatio="621" activeSheetId="14"/>
  </customWorkbookViews>
</workbook>
</file>

<file path=xl/calcChain.xml><?xml version="1.0" encoding="utf-8"?>
<calcChain xmlns="http://schemas.openxmlformats.org/spreadsheetml/2006/main">
  <c r="B79" i="13" l="1"/>
  <c r="B40" i="13"/>
  <c r="A23" i="10" l="1"/>
  <c r="A48" i="10" s="1"/>
  <c r="A22" i="10"/>
  <c r="A47" i="10" s="1"/>
  <c r="A21" i="10"/>
  <c r="A46" i="10" s="1"/>
  <c r="A20" i="10"/>
  <c r="A45" i="10" s="1"/>
  <c r="A19" i="10"/>
  <c r="A44" i="10" s="1"/>
  <c r="E28" i="5"/>
  <c r="F28" i="5" l="1"/>
  <c r="C28" i="5"/>
  <c r="B39" i="5" l="1"/>
  <c r="E81" i="10" l="1"/>
  <c r="E82" i="10" s="1"/>
  <c r="G64" i="4"/>
  <c r="G66" i="4"/>
  <c r="G67" i="4"/>
  <c r="G68" i="4"/>
  <c r="G63" i="4"/>
  <c r="H9" i="4"/>
  <c r="H8" i="4"/>
  <c r="H7" i="4"/>
  <c r="H5" i="4"/>
  <c r="H4" i="4"/>
  <c r="E83" i="10" l="1"/>
  <c r="E84" i="10" s="1"/>
  <c r="E85" i="10" s="1"/>
  <c r="C345" i="14"/>
  <c r="C344" i="14"/>
  <c r="C340" i="14"/>
  <c r="C339" i="14"/>
  <c r="C338" i="14"/>
  <c r="C334" i="14"/>
  <c r="C333" i="14"/>
  <c r="C332" i="14"/>
  <c r="C331" i="14"/>
  <c r="C330" i="14"/>
  <c r="C316" i="14"/>
  <c r="C315" i="14"/>
  <c r="C311" i="14"/>
  <c r="C310" i="14"/>
  <c r="C309" i="14"/>
  <c r="C305" i="14"/>
  <c r="C304" i="14"/>
  <c r="C303" i="14"/>
  <c r="C302" i="14"/>
  <c r="C301" i="14"/>
  <c r="C287" i="14"/>
  <c r="C286" i="14"/>
  <c r="C282" i="14"/>
  <c r="C281" i="14"/>
  <c r="C280" i="14"/>
  <c r="C276" i="14"/>
  <c r="C275" i="14"/>
  <c r="C274" i="14"/>
  <c r="C273" i="14"/>
  <c r="C272" i="14"/>
  <c r="C258" i="14"/>
  <c r="C257" i="14"/>
  <c r="C253" i="14"/>
  <c r="C252" i="14"/>
  <c r="C251" i="14"/>
  <c r="C247" i="14"/>
  <c r="C246" i="14"/>
  <c r="C245" i="14"/>
  <c r="C244" i="14"/>
  <c r="C243" i="14"/>
  <c r="C229" i="14"/>
  <c r="C228" i="14"/>
  <c r="C224" i="14"/>
  <c r="C223" i="14"/>
  <c r="C222" i="14"/>
  <c r="C218" i="14"/>
  <c r="C217" i="14"/>
  <c r="C216" i="14"/>
  <c r="C215" i="14"/>
  <c r="C214" i="14"/>
  <c r="B346" i="14"/>
  <c r="B341" i="14"/>
  <c r="B335" i="14"/>
  <c r="B317" i="14"/>
  <c r="B312" i="14"/>
  <c r="B306" i="14"/>
  <c r="B288" i="14"/>
  <c r="B283" i="14"/>
  <c r="B277" i="14"/>
  <c r="B259" i="14"/>
  <c r="B254" i="14"/>
  <c r="B248" i="14"/>
  <c r="B230" i="14"/>
  <c r="B225" i="14"/>
  <c r="B219" i="14"/>
  <c r="C200" i="14"/>
  <c r="C199" i="14"/>
  <c r="C195" i="14"/>
  <c r="C194" i="14"/>
  <c r="C193" i="14"/>
  <c r="C189" i="14"/>
  <c r="C188" i="14"/>
  <c r="C187" i="14"/>
  <c r="C186" i="14"/>
  <c r="C185" i="14"/>
  <c r="C171" i="14"/>
  <c r="C170" i="14"/>
  <c r="C172" i="14" s="1"/>
  <c r="C166" i="14"/>
  <c r="C165" i="14"/>
  <c r="C164" i="14"/>
  <c r="C160" i="14"/>
  <c r="C159" i="14"/>
  <c r="C158" i="14"/>
  <c r="C157" i="14"/>
  <c r="C156" i="14"/>
  <c r="C142" i="14"/>
  <c r="C141" i="14"/>
  <c r="C137" i="14"/>
  <c r="C136" i="14"/>
  <c r="C135" i="14"/>
  <c r="C131" i="14"/>
  <c r="C130" i="14"/>
  <c r="C129" i="14"/>
  <c r="C128" i="14"/>
  <c r="C127" i="14"/>
  <c r="B201" i="14"/>
  <c r="B196" i="14"/>
  <c r="B190" i="14"/>
  <c r="B172" i="14"/>
  <c r="B167" i="14"/>
  <c r="B161" i="14"/>
  <c r="B143" i="14"/>
  <c r="B138" i="14"/>
  <c r="B132" i="14"/>
  <c r="C27" i="5"/>
  <c r="C277" i="14" l="1"/>
  <c r="C278" i="14"/>
  <c r="C288" i="14"/>
  <c r="C289" i="14" s="1"/>
  <c r="C173" i="14"/>
  <c r="C143" i="14"/>
  <c r="C341" i="14"/>
  <c r="C342" i="14" s="1"/>
  <c r="C312" i="14"/>
  <c r="C313" i="14" s="1"/>
  <c r="C225" i="14"/>
  <c r="C226" i="14" s="1"/>
  <c r="C230" i="14"/>
  <c r="C231" i="14" s="1"/>
  <c r="C259" i="14"/>
  <c r="C260" i="14" s="1"/>
  <c r="C317" i="14"/>
  <c r="C318" i="14" s="1"/>
  <c r="C306" i="14"/>
  <c r="C307" i="14" s="1"/>
  <c r="C248" i="14"/>
  <c r="C249" i="14" s="1"/>
  <c r="C283" i="14"/>
  <c r="C284" i="14" s="1"/>
  <c r="C346" i="14"/>
  <c r="C347" i="14" s="1"/>
  <c r="C254" i="14"/>
  <c r="C255" i="14" s="1"/>
  <c r="C335" i="14"/>
  <c r="C336" i="14" s="1"/>
  <c r="C219" i="14"/>
  <c r="C220" i="14" s="1"/>
  <c r="C161" i="14"/>
  <c r="C162" i="14" s="1"/>
  <c r="C144" i="14"/>
  <c r="C132" i="14"/>
  <c r="C133" i="14" s="1"/>
  <c r="C138" i="14"/>
  <c r="C139" i="14" s="1"/>
  <c r="C196" i="14"/>
  <c r="C197" i="14" s="1"/>
  <c r="C201" i="14"/>
  <c r="C202" i="14" s="1"/>
  <c r="C167" i="14"/>
  <c r="C168" i="14" s="1"/>
  <c r="C190" i="14"/>
  <c r="C191" i="14" s="1"/>
  <c r="C113" i="14"/>
  <c r="C112" i="14"/>
  <c r="C99" i="14"/>
  <c r="C98" i="14"/>
  <c r="B114" i="14"/>
  <c r="B109" i="14"/>
  <c r="C108" i="14"/>
  <c r="C107" i="14"/>
  <c r="C106" i="14"/>
  <c r="B103" i="14"/>
  <c r="C102" i="14"/>
  <c r="C101" i="14"/>
  <c r="C100" i="14"/>
  <c r="C216" i="9" l="1"/>
  <c r="C190" i="9"/>
  <c r="C242" i="9"/>
  <c r="C86" i="9"/>
  <c r="C164" i="9"/>
  <c r="C138" i="9"/>
  <c r="C112" i="9"/>
  <c r="C268" i="9"/>
  <c r="C114" i="14"/>
  <c r="C115" i="14" s="1"/>
  <c r="C109" i="14"/>
  <c r="C110" i="14" s="1"/>
  <c r="C103" i="14"/>
  <c r="C104" i="14" s="1"/>
  <c r="C60" i="9" l="1"/>
  <c r="C21" i="10"/>
  <c r="E52" i="14"/>
  <c r="E59" i="14"/>
  <c r="E58" i="14"/>
  <c r="E57" i="14"/>
  <c r="E56" i="14"/>
  <c r="E55" i="14"/>
  <c r="E54" i="14"/>
  <c r="E53" i="14"/>
  <c r="D59" i="14"/>
  <c r="D58" i="14"/>
  <c r="D57" i="14"/>
  <c r="D56" i="14"/>
  <c r="D55" i="14"/>
  <c r="D54" i="14"/>
  <c r="D53" i="14"/>
  <c r="D52" i="14"/>
  <c r="D51" i="14"/>
  <c r="D50" i="14"/>
  <c r="B54" i="14"/>
  <c r="I54" i="14" s="1"/>
  <c r="B53" i="14"/>
  <c r="I53" i="14" s="1"/>
  <c r="B52" i="14"/>
  <c r="J52" i="14" s="1"/>
  <c r="B51" i="14"/>
  <c r="I51" i="14" s="1"/>
  <c r="B55" i="14"/>
  <c r="B56" i="14"/>
  <c r="B57" i="14"/>
  <c r="J57" i="14" s="1"/>
  <c r="B58" i="14"/>
  <c r="J58" i="14" s="1"/>
  <c r="B59" i="14"/>
  <c r="J59" i="14" s="1"/>
  <c r="E51" i="14"/>
  <c r="E50" i="14"/>
  <c r="B50" i="14"/>
  <c r="I50" i="14" s="1"/>
  <c r="A59" i="14"/>
  <c r="A58" i="14"/>
  <c r="A57" i="14"/>
  <c r="A56" i="14"/>
  <c r="A55" i="14"/>
  <c r="A54" i="14"/>
  <c r="A53" i="14"/>
  <c r="A52" i="14"/>
  <c r="A51" i="14"/>
  <c r="A50" i="14"/>
  <c r="A28" i="10"/>
  <c r="A53" i="10" s="1"/>
  <c r="A27" i="10"/>
  <c r="A52" i="10" s="1"/>
  <c r="A26" i="10"/>
  <c r="A51" i="10" s="1"/>
  <c r="A25" i="10"/>
  <c r="A50" i="10" s="1"/>
  <c r="A24" i="10"/>
  <c r="A49" i="10" s="1"/>
  <c r="C25" i="10"/>
  <c r="C26" i="10"/>
  <c r="C27" i="10"/>
  <c r="C28" i="10"/>
  <c r="E70" i="10"/>
  <c r="E69" i="10"/>
  <c r="G254" i="9"/>
  <c r="H254" i="9" s="1"/>
  <c r="H252" i="9"/>
  <c r="I252" i="9" s="1"/>
  <c r="J250" i="9"/>
  <c r="G228" i="9"/>
  <c r="H228" i="9" s="1"/>
  <c r="H226" i="9"/>
  <c r="I226" i="9" s="1"/>
  <c r="J224" i="9"/>
  <c r="G202" i="9"/>
  <c r="H202" i="9" s="1"/>
  <c r="H200" i="9"/>
  <c r="I200" i="9" s="1"/>
  <c r="J198" i="9"/>
  <c r="G176" i="9"/>
  <c r="H176" i="9" s="1"/>
  <c r="H174" i="9"/>
  <c r="I174" i="9" s="1"/>
  <c r="J172" i="9"/>
  <c r="G150" i="9"/>
  <c r="H150" i="9" s="1"/>
  <c r="H148" i="9"/>
  <c r="I148" i="9" s="1"/>
  <c r="J146" i="9"/>
  <c r="G124" i="9"/>
  <c r="H124" i="9" s="1"/>
  <c r="H122" i="9"/>
  <c r="I122" i="9" s="1"/>
  <c r="J120" i="9"/>
  <c r="G98" i="9"/>
  <c r="H98" i="9" s="1"/>
  <c r="H96" i="9"/>
  <c r="I96" i="9" s="1"/>
  <c r="J94" i="9"/>
  <c r="G72" i="9"/>
  <c r="H72" i="9" s="1"/>
  <c r="H70" i="9"/>
  <c r="I70" i="9" s="1"/>
  <c r="J68" i="9"/>
  <c r="G46" i="9"/>
  <c r="H46" i="9" s="1"/>
  <c r="H44" i="9"/>
  <c r="I44" i="9" s="1"/>
  <c r="J42" i="9"/>
  <c r="B7" i="5"/>
  <c r="B8" i="5"/>
  <c r="B9" i="5"/>
  <c r="B10" i="5"/>
  <c r="B11" i="5"/>
  <c r="B6" i="5"/>
  <c r="B13" i="5"/>
  <c r="B12" i="5"/>
  <c r="C12" i="5" s="1"/>
  <c r="A7" i="5"/>
  <c r="A8" i="5"/>
  <c r="A9" i="5"/>
  <c r="A10" i="5"/>
  <c r="A11" i="5"/>
  <c r="A6" i="5"/>
  <c r="C47" i="5"/>
  <c r="C45" i="5"/>
  <c r="C46" i="5"/>
  <c r="C48" i="5"/>
  <c r="C49" i="5"/>
  <c r="C50" i="5"/>
  <c r="C51" i="5"/>
  <c r="C52" i="5"/>
  <c r="C53" i="5"/>
  <c r="C54" i="5"/>
  <c r="C55" i="5"/>
  <c r="C44" i="5"/>
  <c r="E47" i="5"/>
  <c r="F47" i="5" s="1"/>
  <c r="E46" i="5"/>
  <c r="E45" i="5"/>
  <c r="E48" i="5"/>
  <c r="F48" i="5" s="1"/>
  <c r="E49" i="5"/>
  <c r="F49" i="5" s="1"/>
  <c r="E50" i="5"/>
  <c r="F50" i="5" s="1"/>
  <c r="E51" i="5"/>
  <c r="F51" i="5" s="1"/>
  <c r="E52" i="5"/>
  <c r="F52" i="5" s="1"/>
  <c r="E53" i="5"/>
  <c r="F53" i="5" s="1"/>
  <c r="E54" i="5"/>
  <c r="F54" i="5" s="1"/>
  <c r="E55" i="5"/>
  <c r="F55" i="5" s="1"/>
  <c r="E44" i="5"/>
  <c r="F44" i="5" s="1"/>
  <c r="E27" i="5"/>
  <c r="F27" i="5" s="1"/>
  <c r="E32" i="5"/>
  <c r="E33" i="5"/>
  <c r="E34" i="5"/>
  <c r="E35" i="5"/>
  <c r="E36" i="5"/>
  <c r="E37" i="5"/>
  <c r="E38" i="5"/>
  <c r="F38" i="5" s="1"/>
  <c r="C32" i="5"/>
  <c r="C33" i="5"/>
  <c r="C34" i="5"/>
  <c r="C35" i="5"/>
  <c r="C36" i="5"/>
  <c r="C37" i="5"/>
  <c r="C38" i="5"/>
  <c r="C31" i="5"/>
  <c r="F45" i="5"/>
  <c r="F46" i="5"/>
  <c r="C29" i="5"/>
  <c r="C30" i="5"/>
  <c r="C16" i="5"/>
  <c r="C17" i="5"/>
  <c r="C18" i="5"/>
  <c r="E31" i="5" s="1"/>
  <c r="C19" i="5"/>
  <c r="C20" i="5"/>
  <c r="C21" i="5"/>
  <c r="C15" i="5"/>
  <c r="C14" i="5"/>
  <c r="C56" i="5" l="1"/>
  <c r="J54" i="14"/>
  <c r="K54" i="14" s="1"/>
  <c r="L54" i="14" s="1"/>
  <c r="J53" i="14"/>
  <c r="K53" i="14" s="1"/>
  <c r="L53" i="14" s="1"/>
  <c r="J51" i="14"/>
  <c r="K51" i="14" s="1"/>
  <c r="L51" i="14" s="1"/>
  <c r="J50" i="14"/>
  <c r="K50" i="14" s="1"/>
  <c r="L50" i="14" s="1"/>
  <c r="I57" i="14"/>
  <c r="K57" i="14" s="1"/>
  <c r="L57" i="14" s="1"/>
  <c r="I58" i="14"/>
  <c r="K58" i="14" s="1"/>
  <c r="L58" i="14" s="1"/>
  <c r="I52" i="14"/>
  <c r="K52" i="14" s="1"/>
  <c r="L52" i="14" s="1"/>
  <c r="I59" i="14"/>
  <c r="K59" i="14" s="1"/>
  <c r="L59" i="14" s="1"/>
  <c r="F56" i="5"/>
  <c r="E56" i="5"/>
  <c r="B80" i="13"/>
  <c r="B68" i="13"/>
  <c r="B67" i="13"/>
  <c r="B38" i="4" l="1"/>
  <c r="F36" i="5"/>
  <c r="C81" i="14" l="1"/>
  <c r="C82" i="14"/>
  <c r="C77" i="14"/>
  <c r="C76" i="14"/>
  <c r="C75" i="14"/>
  <c r="C71" i="14"/>
  <c r="C70" i="14"/>
  <c r="C69" i="14"/>
  <c r="C68" i="14"/>
  <c r="C67" i="14"/>
  <c r="B83" i="14"/>
  <c r="B78" i="14"/>
  <c r="B72" i="14"/>
  <c r="H24" i="14"/>
  <c r="C11" i="5" s="1"/>
  <c r="H23" i="14"/>
  <c r="C10" i="5" s="1"/>
  <c r="H22" i="14"/>
  <c r="C9" i="5" s="1"/>
  <c r="E30" i="5" s="1"/>
  <c r="H21" i="14"/>
  <c r="C8" i="5" s="1"/>
  <c r="E29" i="5" s="1"/>
  <c r="H20" i="14"/>
  <c r="C7" i="5" s="1"/>
  <c r="H19" i="14"/>
  <c r="C6" i="5" s="1"/>
  <c r="C8" i="11"/>
  <c r="B11" i="4" s="1"/>
  <c r="I9" i="4" s="1"/>
  <c r="G36" i="4"/>
  <c r="G34" i="4"/>
  <c r="G33" i="4"/>
  <c r="G31" i="4"/>
  <c r="G30" i="4"/>
  <c r="G29" i="4"/>
  <c r="B7" i="15"/>
  <c r="B6" i="15"/>
  <c r="C20" i="10"/>
  <c r="C22" i="10"/>
  <c r="C23" i="10"/>
  <c r="C24" i="10"/>
  <c r="B73" i="13"/>
  <c r="B39" i="4"/>
  <c r="H36" i="4"/>
  <c r="I56" i="14"/>
  <c r="J56" i="14"/>
  <c r="E39" i="5" l="1"/>
  <c r="C78" i="14"/>
  <c r="C79" i="14" s="1"/>
  <c r="B9" i="15"/>
  <c r="B10" i="15" s="1"/>
  <c r="K56" i="14"/>
  <c r="L56" i="14" s="1"/>
  <c r="C83" i="14"/>
  <c r="C84" i="14" s="1"/>
  <c r="C72" i="14"/>
  <c r="C73" i="14" s="1"/>
  <c r="B30" i="13"/>
  <c r="B29" i="13"/>
  <c r="B28" i="13"/>
  <c r="B27" i="13"/>
  <c r="B15" i="13"/>
  <c r="B14" i="13"/>
  <c r="B54" i="13"/>
  <c r="B53" i="13"/>
  <c r="B51" i="13"/>
  <c r="B50" i="13"/>
  <c r="B48" i="13"/>
  <c r="B46" i="13"/>
  <c r="B44" i="13"/>
  <c r="B43" i="13"/>
  <c r="B42" i="13"/>
  <c r="C34" i="9" l="1"/>
  <c r="G50" i="14" s="1"/>
  <c r="E19" i="10" s="1"/>
  <c r="G57" i="14"/>
  <c r="E26" i="10" s="1"/>
  <c r="G58" i="14"/>
  <c r="E27" i="10" s="1"/>
  <c r="G53" i="14"/>
  <c r="E22" i="10" s="1"/>
  <c r="G52" i="14"/>
  <c r="E21" i="10" s="1"/>
  <c r="G55" i="14"/>
  <c r="E24" i="10" s="1"/>
  <c r="G54" i="14"/>
  <c r="E23" i="10" s="1"/>
  <c r="G51" i="14"/>
  <c r="E20" i="10" s="1"/>
  <c r="G56" i="14"/>
  <c r="E25" i="10" s="1"/>
  <c r="G59" i="14"/>
  <c r="E28" i="10" s="1"/>
  <c r="B45" i="13"/>
  <c r="B49" i="13" s="1"/>
  <c r="B55" i="13"/>
  <c r="B11" i="8"/>
  <c r="B14" i="8" s="1"/>
  <c r="B13" i="8"/>
  <c r="B16" i="8" s="1"/>
  <c r="B12" i="8"/>
  <c r="B15" i="8" s="1"/>
  <c r="B56" i="5"/>
  <c r="E93" i="10" s="1"/>
  <c r="C39" i="5"/>
  <c r="C13" i="5"/>
  <c r="P31" i="12"/>
  <c r="Q31" i="12" s="1"/>
  <c r="P30" i="12"/>
  <c r="Q30" i="12" s="1"/>
  <c r="P29" i="12"/>
  <c r="Q29" i="12" s="1"/>
  <c r="P28" i="12"/>
  <c r="Q28" i="12" s="1"/>
  <c r="P27" i="12"/>
  <c r="Q27" i="12" s="1"/>
  <c r="P26" i="12"/>
  <c r="Q26" i="12" s="1"/>
  <c r="P25" i="12"/>
  <c r="Q25" i="12" s="1"/>
  <c r="P24" i="12"/>
  <c r="Q24" i="12" s="1"/>
  <c r="P23" i="12"/>
  <c r="Q23" i="12" s="1"/>
  <c r="P22" i="12"/>
  <c r="Q22" i="12" s="1"/>
  <c r="P21" i="12"/>
  <c r="Q21" i="12" s="1"/>
  <c r="P20" i="12"/>
  <c r="Q20" i="12" s="1"/>
  <c r="P19" i="12"/>
  <c r="Q19" i="12" s="1"/>
  <c r="P18" i="12"/>
  <c r="Q18" i="12" s="1"/>
  <c r="P17" i="12"/>
  <c r="Q17" i="12" s="1"/>
  <c r="P16" i="12"/>
  <c r="Q16" i="12" s="1"/>
  <c r="P15" i="12"/>
  <c r="Q15" i="12" s="1"/>
  <c r="P14" i="12"/>
  <c r="Q14" i="12" s="1"/>
  <c r="P13" i="12"/>
  <c r="Q13" i="12" s="1"/>
  <c r="P12" i="12"/>
  <c r="Q12" i="12" s="1"/>
  <c r="P11" i="12"/>
  <c r="Q11" i="12" s="1"/>
  <c r="P10" i="12"/>
  <c r="Q10" i="12" s="1"/>
  <c r="P9" i="12"/>
  <c r="Q9" i="12" s="1"/>
  <c r="P8" i="12"/>
  <c r="Q8" i="12" s="1"/>
  <c r="P7" i="12"/>
  <c r="Q7" i="12" s="1"/>
  <c r="G31" i="12"/>
  <c r="H31" i="12" s="1"/>
  <c r="G30" i="12"/>
  <c r="H30" i="12" s="1"/>
  <c r="G29" i="12"/>
  <c r="H29" i="12" s="1"/>
  <c r="G28" i="12"/>
  <c r="H28" i="12" s="1"/>
  <c r="G27" i="12"/>
  <c r="H27" i="12" s="1"/>
  <c r="G26" i="12"/>
  <c r="H26" i="12" s="1"/>
  <c r="G25" i="12"/>
  <c r="H25" i="12" s="1"/>
  <c r="G24" i="12"/>
  <c r="H24" i="12" s="1"/>
  <c r="G23" i="12"/>
  <c r="H23" i="12" s="1"/>
  <c r="G22" i="12"/>
  <c r="H22" i="12" s="1"/>
  <c r="G21" i="12"/>
  <c r="H21" i="12" s="1"/>
  <c r="G20" i="12"/>
  <c r="H20" i="12" s="1"/>
  <c r="G19" i="12"/>
  <c r="H19" i="12" s="1"/>
  <c r="G18" i="12"/>
  <c r="H18" i="12" s="1"/>
  <c r="G17" i="12"/>
  <c r="H17" i="12" s="1"/>
  <c r="G16" i="12"/>
  <c r="H16" i="12" s="1"/>
  <c r="G15" i="12"/>
  <c r="H15" i="12" s="1"/>
  <c r="G14" i="12"/>
  <c r="H14" i="12" s="1"/>
  <c r="G13" i="12"/>
  <c r="H13" i="12" s="1"/>
  <c r="G12" i="12"/>
  <c r="H12" i="12" s="1"/>
  <c r="G11" i="12"/>
  <c r="H11" i="12" s="1"/>
  <c r="G10" i="12"/>
  <c r="H10" i="12" s="1"/>
  <c r="G9" i="12"/>
  <c r="H9" i="12" s="1"/>
  <c r="G8" i="12"/>
  <c r="H8" i="12" s="1"/>
  <c r="G7" i="12"/>
  <c r="H7" i="12" s="1"/>
  <c r="C59" i="5" l="1"/>
  <c r="E48" i="10" s="1"/>
  <c r="E53" i="10"/>
  <c r="B6" i="4"/>
  <c r="I5" i="4" s="1"/>
  <c r="E45" i="10"/>
  <c r="H45" i="10" s="1"/>
  <c r="E50" i="10"/>
  <c r="E46" i="10"/>
  <c r="E51" i="10"/>
  <c r="C11" i="4"/>
  <c r="E47" i="10"/>
  <c r="E52" i="10"/>
  <c r="E37" i="10"/>
  <c r="I37" i="10" s="1"/>
  <c r="I54" i="10" s="1"/>
  <c r="B18" i="8"/>
  <c r="E71" i="10"/>
  <c r="B26" i="4"/>
  <c r="H64" i="4" s="1"/>
  <c r="C14" i="7"/>
  <c r="B47" i="13"/>
  <c r="E49" i="10" l="1"/>
  <c r="H52" i="10"/>
  <c r="H46" i="10"/>
  <c r="H53" i="10"/>
  <c r="H47" i="10"/>
  <c r="H50" i="10"/>
  <c r="H48" i="10"/>
  <c r="H51" i="10"/>
  <c r="E79" i="10"/>
  <c r="B30" i="4"/>
  <c r="B10" i="4"/>
  <c r="C6" i="4"/>
  <c r="I14" i="7"/>
  <c r="E41" i="10"/>
  <c r="E39" i="10"/>
  <c r="B7" i="6"/>
  <c r="B8" i="6" s="1"/>
  <c r="L14" i="7"/>
  <c r="E38" i="10"/>
  <c r="E34" i="10"/>
  <c r="C7" i="11"/>
  <c r="F14" i="7"/>
  <c r="C39" i="4"/>
  <c r="E44" i="10"/>
  <c r="E36" i="10"/>
  <c r="C38" i="4"/>
  <c r="E59" i="10"/>
  <c r="E40" i="10"/>
  <c r="E43" i="10"/>
  <c r="E42" i="10"/>
  <c r="E35" i="10"/>
  <c r="C26" i="4"/>
  <c r="H30" i="4"/>
  <c r="F29" i="5"/>
  <c r="F30" i="5"/>
  <c r="F31" i="5"/>
  <c r="F32" i="5"/>
  <c r="F33" i="5"/>
  <c r="F34" i="5"/>
  <c r="F35" i="5"/>
  <c r="F37" i="5"/>
  <c r="H44" i="10" l="1"/>
  <c r="C30" i="4"/>
  <c r="H67" i="4"/>
  <c r="C10" i="4"/>
  <c r="I8" i="4"/>
  <c r="H31" i="4"/>
  <c r="F39" i="5"/>
  <c r="C60" i="5" s="1"/>
  <c r="B25" i="4" s="1"/>
  <c r="D26" i="4"/>
  <c r="D10" i="4"/>
  <c r="D11" i="4"/>
  <c r="D6" i="4"/>
  <c r="D30" i="4"/>
  <c r="B6" i="13"/>
  <c r="B20" i="13" s="1"/>
  <c r="B5" i="4" l="1"/>
  <c r="C5" i="4" s="1"/>
  <c r="D38" i="4"/>
  <c r="B33" i="13"/>
  <c r="B34" i="13" s="1"/>
  <c r="B58" i="13" s="1"/>
  <c r="H20" i="13"/>
  <c r="D39" i="4"/>
  <c r="K20" i="13"/>
  <c r="B9" i="13"/>
  <c r="B74" i="13"/>
  <c r="B10" i="13"/>
  <c r="B71" i="13"/>
  <c r="E20" i="13"/>
  <c r="H63" i="4"/>
  <c r="I4" i="4" l="1"/>
  <c r="D5" i="4"/>
  <c r="E68" i="10"/>
  <c r="E72" i="10" s="1"/>
  <c r="E73" i="10" s="1"/>
  <c r="B81" i="13"/>
  <c r="B40" i="4" s="1"/>
  <c r="H37" i="4" s="1"/>
  <c r="E58" i="10"/>
  <c r="B23" i="13"/>
  <c r="B37" i="4" s="1"/>
  <c r="C37" i="4" s="1"/>
  <c r="H29" i="4"/>
  <c r="C25" i="4"/>
  <c r="D25" i="4"/>
  <c r="B59" i="13"/>
  <c r="B60" i="13"/>
  <c r="C19" i="10"/>
  <c r="C40" i="4" l="1"/>
  <c r="D40" i="4"/>
  <c r="D37" i="4"/>
  <c r="B61" i="13"/>
  <c r="B36" i="4" s="1"/>
  <c r="B41" i="4" s="1"/>
  <c r="C41" i="4" s="1"/>
  <c r="J55" i="14"/>
  <c r="I55" i="14"/>
  <c r="G15" i="9"/>
  <c r="H15" i="9" s="1"/>
  <c r="H13" i="9"/>
  <c r="I13" i="9" s="1"/>
  <c r="J11" i="9"/>
  <c r="H34" i="4" l="1"/>
  <c r="C36" i="4"/>
  <c r="K55" i="14"/>
  <c r="L55" i="14" s="1"/>
  <c r="H49" i="10" s="1"/>
  <c r="D36" i="4"/>
  <c r="D41" i="4"/>
  <c r="C28" i="7" l="1"/>
  <c r="E20" i="7"/>
  <c r="C8" i="7"/>
  <c r="B29" i="8" l="1"/>
  <c r="C29" i="8" s="1"/>
  <c r="D29" i="8" s="1"/>
  <c r="E29" i="8" s="1"/>
  <c r="F29" i="8" s="1"/>
  <c r="G29" i="8" s="1"/>
  <c r="H29" i="8" s="1"/>
  <c r="I29" i="8" s="1"/>
  <c r="J29" i="8" s="1"/>
  <c r="K29" i="8" s="1"/>
  <c r="L29" i="8" s="1"/>
  <c r="M29" i="8" s="1"/>
  <c r="N29" i="8" s="1"/>
  <c r="O29" i="8" s="1"/>
  <c r="P29" i="8" s="1"/>
  <c r="Q29" i="8" s="1"/>
  <c r="R29" i="8" s="1"/>
  <c r="S29" i="8" s="1"/>
  <c r="T29" i="8" s="1"/>
  <c r="U29" i="8" s="1"/>
  <c r="V29" i="8" s="1"/>
  <c r="W29" i="8" s="1"/>
  <c r="X29" i="8" s="1"/>
  <c r="Y29" i="8" s="1"/>
  <c r="Z29" i="8" s="1"/>
  <c r="AA29" i="8" s="1"/>
  <c r="AB29" i="8" s="1"/>
  <c r="AC29" i="8" s="1"/>
  <c r="AD29" i="8" s="1"/>
  <c r="AE29" i="8" s="1"/>
  <c r="C27" i="7"/>
  <c r="C7" i="7"/>
  <c r="C17" i="7" s="1"/>
  <c r="C20" i="7"/>
  <c r="F20" i="7" s="1"/>
  <c r="B30" i="8"/>
  <c r="C30" i="8"/>
  <c r="D30" i="8"/>
  <c r="E30" i="8"/>
  <c r="F30" i="8"/>
  <c r="G30" i="8"/>
  <c r="H30" i="8"/>
  <c r="J30" i="8"/>
  <c r="K30" i="8"/>
  <c r="M30" i="8"/>
  <c r="N30" i="8"/>
  <c r="P30" i="8"/>
  <c r="Q30" i="8"/>
  <c r="R30" i="8"/>
  <c r="S30" i="8"/>
  <c r="U30" i="8"/>
  <c r="V30" i="8"/>
  <c r="X30" i="8"/>
  <c r="Y30" i="8"/>
  <c r="Z30" i="8"/>
  <c r="AA30" i="8"/>
  <c r="AB30" i="8"/>
  <c r="AC30" i="8"/>
  <c r="AD30" i="8"/>
  <c r="I40" i="14"/>
  <c r="J40" i="14"/>
  <c r="I41" i="14"/>
  <c r="J41" i="14"/>
  <c r="I42" i="14"/>
  <c r="J42" i="14"/>
  <c r="I43" i="14"/>
  <c r="J43" i="14"/>
  <c r="I44" i="14"/>
  <c r="J44" i="14"/>
  <c r="B14" i="14"/>
  <c r="C9" i="10"/>
  <c r="E9" i="10"/>
  <c r="C10" i="10"/>
  <c r="E10" i="10"/>
  <c r="C11" i="10"/>
  <c r="E11" i="10"/>
  <c r="C12" i="10"/>
  <c r="E12" i="10"/>
  <c r="C13" i="10"/>
  <c r="E13" i="10"/>
  <c r="C14" i="10"/>
  <c r="E14" i="10"/>
  <c r="C15" i="10"/>
  <c r="E15" i="10"/>
  <c r="C16" i="10"/>
  <c r="E16" i="10"/>
  <c r="C17" i="10"/>
  <c r="E17" i="10"/>
  <c r="C18" i="10"/>
  <c r="E18" i="10"/>
  <c r="B31" i="4"/>
  <c r="B23" i="7"/>
  <c r="E23" i="7" s="1"/>
  <c r="B24" i="7"/>
  <c r="E24" i="7" s="1"/>
  <c r="B22" i="7"/>
  <c r="E22" i="7" s="1"/>
  <c r="B21" i="7"/>
  <c r="E21" i="7" s="1"/>
  <c r="B27" i="8"/>
  <c r="C28" i="8"/>
  <c r="D28" i="8" s="1"/>
  <c r="E28" i="8" s="1"/>
  <c r="F28" i="8" s="1"/>
  <c r="G28" i="8" s="1"/>
  <c r="H28" i="8" s="1"/>
  <c r="I28" i="8" s="1"/>
  <c r="J28" i="8" s="1"/>
  <c r="K28" i="8" s="1"/>
  <c r="L28" i="8" s="1"/>
  <c r="M28" i="8" s="1"/>
  <c r="N28" i="8" s="1"/>
  <c r="O28" i="8" s="1"/>
  <c r="P28" i="8" s="1"/>
  <c r="Q28" i="8" s="1"/>
  <c r="R28" i="8" s="1"/>
  <c r="S28" i="8" s="1"/>
  <c r="T28" i="8" s="1"/>
  <c r="U28" i="8" s="1"/>
  <c r="V28" i="8" s="1"/>
  <c r="W28" i="8" s="1"/>
  <c r="X28" i="8" s="1"/>
  <c r="Y28" i="8" s="1"/>
  <c r="Z28" i="8" s="1"/>
  <c r="AA28" i="8" s="1"/>
  <c r="AB28" i="8" s="1"/>
  <c r="AC28" i="8" s="1"/>
  <c r="AD28" i="8" s="1"/>
  <c r="AE28" i="8" s="1"/>
  <c r="H33" i="4" l="1"/>
  <c r="H68" i="4"/>
  <c r="D26" i="10"/>
  <c r="F26" i="10" s="1"/>
  <c r="G51" i="10" s="1"/>
  <c r="D21" i="10"/>
  <c r="F21" i="10" s="1"/>
  <c r="G46" i="10" s="1"/>
  <c r="D27" i="10"/>
  <c r="F27" i="10" s="1"/>
  <c r="G52" i="10" s="1"/>
  <c r="D25" i="10"/>
  <c r="F25" i="10" s="1"/>
  <c r="G50" i="10" s="1"/>
  <c r="D28" i="10"/>
  <c r="F28" i="10" s="1"/>
  <c r="G53" i="10" s="1"/>
  <c r="B29" i="4"/>
  <c r="B9" i="4"/>
  <c r="I7" i="4" s="1"/>
  <c r="D14" i="10"/>
  <c r="F14" i="10" s="1"/>
  <c r="D23" i="10"/>
  <c r="F23" i="10" s="1"/>
  <c r="G48" i="10" s="1"/>
  <c r="D24" i="10"/>
  <c r="D20" i="10"/>
  <c r="F20" i="10" s="1"/>
  <c r="D22" i="10"/>
  <c r="F22" i="10" s="1"/>
  <c r="G47" i="10" s="1"/>
  <c r="D31" i="4"/>
  <c r="C31" i="4"/>
  <c r="K43" i="14"/>
  <c r="L43" i="14" s="1"/>
  <c r="H37" i="10" s="1"/>
  <c r="K41" i="14"/>
  <c r="L41" i="14" s="1"/>
  <c r="H35" i="10" s="1"/>
  <c r="D13" i="10"/>
  <c r="F13" i="10" s="1"/>
  <c r="G38" i="10" s="1"/>
  <c r="D15" i="10"/>
  <c r="F15" i="10" s="1"/>
  <c r="G40" i="10" s="1"/>
  <c r="D11" i="10"/>
  <c r="F11" i="10" s="1"/>
  <c r="D16" i="10"/>
  <c r="F16" i="10" s="1"/>
  <c r="D12" i="10"/>
  <c r="F12" i="10" s="1"/>
  <c r="D17" i="10"/>
  <c r="F17" i="10" s="1"/>
  <c r="D19" i="10"/>
  <c r="D9" i="10"/>
  <c r="F9" i="10" s="1"/>
  <c r="D18" i="10"/>
  <c r="F18" i="10" s="1"/>
  <c r="D10" i="10"/>
  <c r="F10" i="10" s="1"/>
  <c r="C31" i="7"/>
  <c r="E96" i="10"/>
  <c r="AE30" i="8"/>
  <c r="I30" i="8"/>
  <c r="T30" i="8"/>
  <c r="L30" i="8"/>
  <c r="W30" i="8"/>
  <c r="O30" i="8"/>
  <c r="K44" i="14"/>
  <c r="L44" i="14" s="1"/>
  <c r="H38" i="10" s="1"/>
  <c r="K42" i="14"/>
  <c r="L42" i="14" s="1"/>
  <c r="H36" i="10" s="1"/>
  <c r="K40" i="14"/>
  <c r="L40" i="14" s="1"/>
  <c r="H34" i="10" s="1"/>
  <c r="H66" i="4" l="1"/>
  <c r="E36" i="4"/>
  <c r="H54" i="10"/>
  <c r="E89" i="10" s="1"/>
  <c r="F24" i="10"/>
  <c r="G49" i="10" s="1"/>
  <c r="D9" i="4"/>
  <c r="C9" i="4"/>
  <c r="G45" i="10"/>
  <c r="F19" i="10"/>
  <c r="G44" i="10" s="1"/>
  <c r="D29" i="4"/>
  <c r="C29" i="4"/>
  <c r="H35" i="4"/>
  <c r="G34" i="10"/>
  <c r="G36" i="10"/>
  <c r="G43" i="10"/>
  <c r="G37" i="10"/>
  <c r="G35" i="10"/>
  <c r="D28" i="7"/>
  <c r="G42" i="10"/>
  <c r="G39" i="10"/>
  <c r="G41" i="10"/>
  <c r="G54" i="10" l="1"/>
  <c r="D27" i="7"/>
  <c r="C30" i="7" s="1"/>
  <c r="AG31" i="8"/>
  <c r="E60" i="10"/>
  <c r="E61" i="10" s="1"/>
  <c r="E62" i="10" s="1"/>
  <c r="E97" i="10"/>
  <c r="E100" i="10" s="1"/>
  <c r="E101" i="10" s="1"/>
  <c r="B27" i="4" l="1"/>
  <c r="B7" i="4"/>
  <c r="E63" i="10"/>
  <c r="E64" i="10" s="1"/>
  <c r="E65" i="10" s="1"/>
  <c r="E91" i="10" s="1"/>
  <c r="D27" i="4" l="1"/>
  <c r="C27" i="4"/>
  <c r="D7" i="4"/>
  <c r="C7" i="4"/>
  <c r="E74" i="10"/>
  <c r="E75" i="10"/>
  <c r="E76" i="10" l="1"/>
  <c r="E77" i="10" s="1"/>
  <c r="E86" i="10" s="1"/>
  <c r="E90" i="10" l="1"/>
  <c r="E92" i="10" s="1"/>
  <c r="E94" i="10" s="1"/>
  <c r="B28" i="4" l="1"/>
  <c r="H65" i="4" s="1"/>
  <c r="B8" i="4"/>
  <c r="C28" i="4" l="1"/>
  <c r="B32" i="4"/>
  <c r="B43" i="4" s="1"/>
  <c r="D28" i="4"/>
  <c r="H32" i="4"/>
  <c r="C8" i="4"/>
  <c r="D8" i="4"/>
  <c r="B12" i="4"/>
  <c r="I6" i="4"/>
  <c r="C32" i="4" l="1"/>
  <c r="D32" i="4"/>
  <c r="C12" i="4"/>
  <c r="D12" i="4"/>
  <c r="B46" i="4"/>
  <c r="H22" i="4" s="1"/>
  <c r="B47" i="4"/>
  <c r="H23" i="4" s="1"/>
  <c r="C31" i="8"/>
  <c r="B31" i="8" l="1"/>
  <c r="AD31" i="8"/>
  <c r="J31" i="8"/>
  <c r="Y31" i="8"/>
  <c r="Z31" i="8"/>
  <c r="M31" i="8"/>
  <c r="U31" i="8"/>
  <c r="O31" i="8"/>
  <c r="W31" i="8"/>
  <c r="V31" i="8"/>
  <c r="I31" i="8"/>
  <c r="AA31" i="8"/>
  <c r="K31" i="8"/>
  <c r="D31" i="8"/>
  <c r="S31" i="8"/>
  <c r="P31" i="8"/>
  <c r="E31" i="8"/>
  <c r="R31" i="8"/>
  <c r="AB31" i="8"/>
  <c r="Q31" i="8"/>
  <c r="AE31" i="8"/>
  <c r="L31" i="8"/>
  <c r="F31" i="8"/>
  <c r="X31" i="8"/>
  <c r="N31" i="8"/>
  <c r="G31" i="8"/>
  <c r="AC31" i="8"/>
  <c r="H31" i="8"/>
  <c r="T31" i="8"/>
  <c r="AF31" i="8" l="1"/>
</calcChain>
</file>

<file path=xl/comments1.xml><?xml version="1.0" encoding="utf-8"?>
<comments xmlns="http://schemas.openxmlformats.org/spreadsheetml/2006/main">
  <authors>
    <author>Melissa Chin</author>
  </authors>
  <commentList>
    <comment ref="B23" authorId="0" guid="{357FEFE0-B24D-435C-A4B3-59079C5F5AE5}" shapeId="0">
      <text>
        <r>
          <rPr>
            <sz val="9"/>
            <color indexed="81"/>
            <rFont val="Tahoma"/>
          </rPr>
          <t>Los usuarios deben incluir un estimado de áreas de terreno despejadas para carreteras, zanjas y complejo de extractora (incluyendo instalaciones de tratamiento de EEAP) en proporción al total de área plantada en la concesión. Proporcionar datos para dicha estimación para verificación.
Tenga en cuenta que el terreno despejado para servicios sociales (por ejemplo, vivienda de los trabajadores, recreación del personal, escuelas, clínicas, instalaciones religiosas, etc.) está excluido de esto.
** En ausencia de estimaciones adecuadas, la RSPO recomienda el uso del 5,5%.</t>
        </r>
      </text>
    </comment>
    <comment ref="F26" authorId="0" guid="{25ED06A9-BABC-4B00-B97B-1BFC7E4429E2}" shapeId="0">
      <text>
        <r>
          <rPr>
            <sz val="9"/>
            <color indexed="81"/>
            <rFont val="Tahoma"/>
          </rPr>
          <t>= tCO2e/yr (área plantada) + (5.5/100 * tCO2e/yr (área plantada))</t>
        </r>
      </text>
    </comment>
    <comment ref="F43" authorId="0" guid="{A5E68603-91C1-4486-928E-696AAFD844AA}" shapeId="0">
      <text>
        <r>
          <rPr>
            <sz val="9"/>
            <color indexed="81"/>
            <rFont val="Tahoma"/>
          </rPr>
          <t>= tCO2e/yr (área plantada) + (5.5/100 * tCO2e/yr (área plantada))</t>
        </r>
      </text>
    </comment>
  </commentList>
</comments>
</file>

<file path=xl/comments2.xml><?xml version="1.0" encoding="utf-8"?>
<comments xmlns="http://schemas.openxmlformats.org/spreadsheetml/2006/main">
  <authors>
    <author>Melissa Chin</author>
  </authors>
  <commentList>
    <comment ref="F7" authorId="0" guid="{F1ECA42F-6B07-4939-B0AB-34BD88BD2DEF}" shapeId="0">
      <text>
        <r>
          <rPr>
            <sz val="9"/>
            <color indexed="81"/>
            <rFont val="Tahoma"/>
          </rPr>
          <t>Añadir el factor de emisión correspondiente a la mezcla y tipo de biodiesel</t>
        </r>
      </text>
    </comment>
    <comment ref="F8" authorId="0" guid="{3B3B727A-A5F1-4EEC-B0AA-BA9448C3A91B}" shapeId="0">
      <text>
        <r>
          <rPr>
            <sz val="9"/>
            <color indexed="81"/>
            <rFont val="Tahoma"/>
          </rPr>
          <t>Añadir el factor de emisión correspondiente a la mezcla y tipo de biodiesel</t>
        </r>
      </text>
    </comment>
  </commentList>
</comments>
</file>

<file path=xl/comments3.xml><?xml version="1.0" encoding="utf-8"?>
<comments xmlns="http://schemas.openxmlformats.org/spreadsheetml/2006/main">
  <authors>
    <author>CB</author>
  </authors>
  <commentList>
    <comment ref="I13" authorId="0" guid="{EDA9375C-B3EB-4AEF-9AAF-F6AC46535DFC}" shapeId="0">
      <text>
        <r>
          <rPr>
            <sz val="8"/>
            <color indexed="81"/>
            <rFont val="Tahoma"/>
          </rPr>
          <t>WARNING: you have selected more than one source for this nutrient!</t>
        </r>
      </text>
    </comment>
    <comment ref="I44" authorId="0" guid="{2D24C051-55FA-4000-BBE3-8C3B17C34AC1}" shapeId="0">
      <text>
        <r>
          <rPr>
            <sz val="8"/>
            <color indexed="81"/>
            <rFont val="Tahoma"/>
          </rPr>
          <t>WARNING: you have selected more than one source for this nutrient!</t>
        </r>
      </text>
    </comment>
    <comment ref="I70" authorId="0" guid="{5AFDCDBD-26AB-458A-81D9-F13182783902}" shapeId="0">
      <text>
        <r>
          <rPr>
            <sz val="8"/>
            <color indexed="81"/>
            <rFont val="Tahoma"/>
          </rPr>
          <t>WARNING: you have selected more than one source for this nutrient!</t>
        </r>
      </text>
    </comment>
    <comment ref="I96" authorId="0" guid="{17BCF70F-3BEE-4AE9-920E-B923311F01FE}" shapeId="0">
      <text>
        <r>
          <rPr>
            <sz val="8"/>
            <color indexed="81"/>
            <rFont val="Tahoma"/>
          </rPr>
          <t>WARNING: you have selected more than one source for this nutrient!</t>
        </r>
      </text>
    </comment>
    <comment ref="I122" authorId="0" guid="{EC170028-6AD1-4D5C-AFF0-5BD5F445132B}" shapeId="0">
      <text>
        <r>
          <rPr>
            <sz val="8"/>
            <color indexed="81"/>
            <rFont val="Tahoma"/>
          </rPr>
          <t>WARNING: you have selected more than one source for this nutrient!</t>
        </r>
      </text>
    </comment>
    <comment ref="I148" authorId="0" guid="{9D673EA7-EF6C-4E1B-B164-3ECA1A7A08DF}" shapeId="0">
      <text>
        <r>
          <rPr>
            <sz val="8"/>
            <color indexed="81"/>
            <rFont val="Tahoma"/>
          </rPr>
          <t>WARNING: you have selected more than one source for this nutrient!</t>
        </r>
      </text>
    </comment>
    <comment ref="I174" authorId="0" guid="{FD344399-281E-4AE2-AA86-4A2AE15CC15C}" shapeId="0">
      <text>
        <r>
          <rPr>
            <sz val="8"/>
            <color indexed="81"/>
            <rFont val="Tahoma"/>
          </rPr>
          <t>ADVERTENCIA: ¡ha seleccionado más de una fuente para este nutriente!</t>
        </r>
      </text>
    </comment>
    <comment ref="I200" authorId="0" guid="{ADECC99A-D15E-48E5-9FA2-84F004E7C7C2}" shapeId="0">
      <text>
        <r>
          <rPr>
            <sz val="8"/>
            <color indexed="81"/>
            <rFont val="Tahoma"/>
          </rPr>
          <t>WARNING: you have selected more than one source for this nutrient!</t>
        </r>
      </text>
    </comment>
    <comment ref="I226" authorId="0" guid="{00274235-A3EA-43B1-80A7-AAB487E2B46A}" shapeId="0">
      <text>
        <r>
          <rPr>
            <sz val="8"/>
            <color indexed="81"/>
            <rFont val="Tahoma"/>
          </rPr>
          <t>WARNING: you have selected more than one source for this nutrient!</t>
        </r>
      </text>
    </comment>
    <comment ref="I252" authorId="0" guid="{4B59D49F-8061-44C0-808E-B6A6A04BD4EE}" shapeId="0">
      <text>
        <r>
          <rPr>
            <sz val="8"/>
            <color indexed="81"/>
            <rFont val="Tahoma"/>
          </rPr>
          <t>WARNING: you have selected more than one source for this nutrient!</t>
        </r>
      </text>
    </comment>
  </commentList>
</comments>
</file>

<file path=xl/comments4.xml><?xml version="1.0" encoding="utf-8"?>
<comments xmlns="http://schemas.openxmlformats.org/spreadsheetml/2006/main">
  <authors>
    <author xml:space="preserve"> lchase</author>
  </authors>
  <commentList>
    <comment ref="B8" authorId="0" guid="{D6641D54-6A53-4BF4-ABF0-030E1ABA5F8F}" shapeId="0">
      <text>
        <r>
          <rPr>
            <b/>
            <sz val="8"/>
            <color indexed="81"/>
            <rFont val="Tahoma"/>
          </rPr>
          <t>Las distancias para el transporte marítimo pueden obtenerse de la referencia 19</t>
        </r>
      </text>
    </comment>
  </commentList>
</comments>
</file>

<file path=xl/comments5.xml><?xml version="1.0" encoding="utf-8"?>
<comments xmlns="http://schemas.openxmlformats.org/spreadsheetml/2006/main">
  <authors>
    <author>LDCChase</author>
    <author>Melissa Chin</author>
  </authors>
  <commentList>
    <comment ref="A14" authorId="0" guid="{D727DA04-64D2-4B91-8563-D386469D5120}" shapeId="0">
      <text>
        <r>
          <rPr>
            <b/>
            <sz val="9"/>
            <color indexed="81"/>
            <rFont val="Tahoma"/>
          </rPr>
          <t>El combustible incluye la gasolina y el diesel, pero como el consumo de gasolina suele ser menor, las emisiones de diesel se utilizan para ambos tipos de combustible</t>
        </r>
      </text>
    </comment>
    <comment ref="D14" authorId="0" guid="{E4090FBB-4809-4049-AAA3-20501262CAB9}" shapeId="0">
      <text>
        <r>
          <rPr>
            <b/>
            <sz val="9"/>
            <color indexed="81"/>
            <rFont val="Tahoma"/>
          </rPr>
          <t>El combustible incluye la gasolina y el diesel, pero como el consumo de gasolina suele ser menor, las emisiones de diesel se utilizan para ambos tipos de combustible</t>
        </r>
      </text>
    </comment>
    <comment ref="A15" authorId="0" guid="{EDF954C1-3E27-4E3C-9A22-3335B4DA6033}" shapeId="0">
      <text>
        <r>
          <rPr>
            <b/>
            <sz val="9"/>
            <color indexed="81"/>
            <rFont val="Tahoma"/>
          </rPr>
          <t>El combustible incluye la gasolina y el diesel, pero como el consumo de gasolina suele ser menor, las emisiones de diesel se utilizan para ambos tipos de combustible</t>
        </r>
      </text>
    </comment>
    <comment ref="D15" authorId="0" guid="{C9E033AB-51B8-4819-9381-AB5337F9B11F}" shapeId="0">
      <text>
        <r>
          <rPr>
            <b/>
            <sz val="9"/>
            <color indexed="81"/>
            <rFont val="Tahoma"/>
          </rPr>
          <t>El combustible incluye la gasolina y el diesel, pero como el consumo de gasolina suele ser menor, las emisiones de diesel se utilizan para ambos tipos de combustible</t>
        </r>
      </text>
    </comment>
    <comment ref="B40" authorId="0" guid="{64AE6E82-7347-4A60-A9EA-086B348F28BA}" shapeId="0">
      <text>
        <r>
          <rPr>
            <b/>
            <sz val="9"/>
            <color indexed="81"/>
            <rFont val="Tahoma"/>
          </rPr>
          <t>ADVERTENCIA significa que los porcentajes no suman 100</t>
        </r>
        <r>
          <rPr>
            <sz val="9"/>
            <color indexed="81"/>
            <rFont val="Tahoma"/>
          </rPr>
          <t xml:space="preserve">
</t>
        </r>
      </text>
    </comment>
    <comment ref="B79" authorId="1" guid="{814F880E-7221-4607-A166-5ABB9DA475DD}" shapeId="0">
      <text>
        <r>
          <rPr>
            <b/>
            <sz val="9"/>
            <color indexed="81"/>
            <rFont val="Tahoma"/>
          </rPr>
          <t>ADVERTENCIA significa que los porcentajes no suman 100</t>
        </r>
      </text>
    </comment>
  </commentList>
</comments>
</file>

<file path=xl/comments6.xml><?xml version="1.0" encoding="utf-8"?>
<comments xmlns="http://schemas.openxmlformats.org/spreadsheetml/2006/main">
  <authors>
    <author>Laurence</author>
    <author xml:space="preserve"> </author>
    <author>Melissa Chin</author>
    <author xml:space="preserve"> lchase</author>
    <author>LDCChase</author>
  </authors>
  <commentList>
    <comment ref="B6" authorId="0" guid="{3E5044BC-4EE5-4F54-8F4D-8B0EBB72BC58}" shapeId="0">
      <text>
        <r>
          <rPr>
            <b/>
            <sz val="10"/>
            <color indexed="81"/>
            <rFont val="Tahoma"/>
          </rPr>
          <t>Ref 2</t>
        </r>
      </text>
    </comment>
    <comment ref="B7" authorId="1" guid="{F5179D61-0BD7-4DB3-84B6-0B9D301CEE61}" shapeId="0">
      <text>
        <r>
          <rPr>
            <b/>
            <sz val="10"/>
            <color indexed="81"/>
            <rFont val="Tahoma"/>
          </rPr>
          <t xml:space="preserve"> Ref  2
</t>
        </r>
      </text>
    </comment>
    <comment ref="B8" authorId="2" guid="{1DB690FA-D4E9-4BED-A85F-31090E242644}" shapeId="0">
      <text>
        <r>
          <rPr>
            <b/>
            <sz val="9"/>
            <color indexed="81"/>
            <rFont val="Tahoma"/>
          </rPr>
          <t>Ref 2</t>
        </r>
      </text>
    </comment>
    <comment ref="B9" authorId="1" guid="{7C18C516-D285-48FB-AB1B-EA10D4D71EE1}" shapeId="0">
      <text>
        <r>
          <rPr>
            <b/>
            <sz val="10"/>
            <color indexed="81"/>
            <rFont val="Tahoma"/>
          </rPr>
          <t>Ref 3</t>
        </r>
      </text>
    </comment>
    <comment ref="B10" authorId="1" guid="{CBCDE58C-A47A-40B4-9E07-13BE724645AA}" shapeId="0">
      <text>
        <r>
          <rPr>
            <b/>
            <sz val="10"/>
            <color indexed="81"/>
            <rFont val="Tahoma"/>
          </rPr>
          <t>Ref 4</t>
        </r>
      </text>
    </comment>
    <comment ref="B11" authorId="1" guid="{889BDE31-65E9-42DC-B1E8-BB60C5ADFC7F}" shapeId="0">
      <text>
        <r>
          <rPr>
            <b/>
            <sz val="10"/>
            <color indexed="81"/>
            <rFont val="Tahoma"/>
          </rPr>
          <t>Ref 4</t>
        </r>
      </text>
    </comment>
    <comment ref="B12" authorId="1" guid="{7475830F-FB1A-4F14-A3F5-3109F9F0583B}" shapeId="0">
      <text>
        <r>
          <rPr>
            <b/>
            <sz val="10"/>
            <color indexed="81"/>
            <rFont val="Tahoma"/>
          </rPr>
          <t>Ref 4</t>
        </r>
      </text>
    </comment>
    <comment ref="B13" authorId="3" guid="{88127ACE-E8DB-4956-8367-0A66ADCDA7F6}" shapeId="0">
      <text>
        <r>
          <rPr>
            <b/>
            <sz val="8"/>
            <color indexed="81"/>
            <rFont val="Tahoma"/>
          </rPr>
          <t>Ref 4</t>
        </r>
      </text>
    </comment>
    <comment ref="A14" authorId="1" guid="{A07BF5D7-513C-49EE-902B-855327DF3A5C}" shapeId="0">
      <text>
        <r>
          <rPr>
            <b/>
            <sz val="10"/>
            <color indexed="81"/>
            <rFont val="Tahoma"/>
          </rPr>
          <t>Asume 2l diesel/km a 20t/viaje (Ref 1)</t>
        </r>
      </text>
    </comment>
    <comment ref="B19" authorId="1" guid="{C87E2704-07ED-4E4E-AF35-AAEB425E850D}" shapeId="0">
      <text>
        <r>
          <rPr>
            <b/>
            <sz val="8"/>
            <color indexed="81"/>
            <rFont val="Tahoma"/>
          </rPr>
          <t xml:space="preserve"> </t>
        </r>
        <r>
          <rPr>
            <b/>
            <sz val="10"/>
            <color indexed="81"/>
            <rFont val="Tahoma"/>
          </rPr>
          <t>Ref 5</t>
        </r>
      </text>
    </comment>
    <comment ref="G19" authorId="4" guid="{A6F550AF-08E5-4ED7-B81C-3B3FB966295D}" shapeId="0">
      <text>
        <r>
          <rPr>
            <b/>
            <sz val="8"/>
            <color indexed="81"/>
            <rFont val="Calibri"/>
          </rPr>
          <t>Media de 62 valores con CV = 26%, tomados de la Base de datos revisada LUC 18-9-2012, I. E. Henson pers comm
Bosque natural con dosel denso; No hay señales de caminos de tala</t>
        </r>
      </text>
    </comment>
    <comment ref="B20" authorId="1" guid="{7A8E7779-5B58-4596-81D4-18D9F68281D5}" shapeId="0">
      <text>
        <r>
          <rPr>
            <b/>
            <sz val="8"/>
            <color indexed="81"/>
            <rFont val="Tahoma"/>
          </rPr>
          <t>Ref 5</t>
        </r>
      </text>
    </comment>
    <comment ref="G20" authorId="1" guid="{EEDD6281-E872-463A-8F6E-B9C84F16D9F2}" shapeId="0">
      <text>
        <r>
          <rPr>
            <b/>
            <sz val="8"/>
            <color indexed="81"/>
            <rFont val="Tahoma"/>
          </rPr>
          <t>Ref 25, Área de bosque natural con caminos forestales y despeje de bosque.</t>
        </r>
      </text>
    </comment>
    <comment ref="B21" authorId="1" guid="{5D9639F1-3361-4A90-9BD3-5DDD45462DA1}" shapeId="0">
      <text>
        <r>
          <rPr>
            <b/>
            <sz val="10"/>
            <color indexed="81"/>
            <rFont val="Tahoma"/>
          </rPr>
          <t>Ref 1</t>
        </r>
      </text>
    </comment>
    <comment ref="G21" authorId="1" guid="{CC9382F6-9185-4876-A7D2-9705E0095B86}" shapeId="0">
      <text>
        <r>
          <rPr>
            <b/>
            <sz val="8"/>
            <color indexed="81"/>
            <rFont val="Tahoma"/>
          </rPr>
          <t>Ref 17          Presencia de pequeños árboles y arbustos</t>
        </r>
      </text>
    </comment>
    <comment ref="B22" authorId="1" guid="{137FA167-2F3E-4E74-8EE1-3CA19AF6EE14}" shapeId="0">
      <text>
        <r>
          <rPr>
            <b/>
            <sz val="10"/>
            <color indexed="81"/>
            <rFont val="Tahoma"/>
          </rPr>
          <t>Ref 6</t>
        </r>
      </text>
    </comment>
    <comment ref="G22" authorId="1" guid="{96D02D65-0B32-4786-8815-1F16EC672B58}" shapeId="0">
      <text>
        <r>
          <rPr>
            <b/>
            <sz val="8"/>
            <color indexed="81"/>
            <rFont val="Tahoma"/>
          </rPr>
          <t>Ref 9, Dominado por pastizales</t>
        </r>
      </text>
    </comment>
    <comment ref="B23" authorId="1" guid="{218B55D1-33B1-4015-9B3C-F4AE59C6D338}" shapeId="0">
      <text>
        <r>
          <rPr>
            <b/>
            <sz val="8"/>
            <color indexed="81"/>
            <rFont val="Tahoma"/>
          </rPr>
          <t xml:space="preserve"> </t>
        </r>
        <r>
          <rPr>
            <b/>
            <sz val="10"/>
            <color indexed="81"/>
            <rFont val="Tahoma"/>
          </rPr>
          <t>Ref 12</t>
        </r>
      </text>
    </comment>
    <comment ref="G23" authorId="3" guid="{F5407B72-BF26-450A-AE52-DEF94CDCA1A3}" shapeId="0">
      <text>
        <r>
          <rPr>
            <b/>
            <sz val="8"/>
            <color indexed="81"/>
            <rFont val="Tahoma"/>
          </rPr>
          <t>Ref 17, 81, 27, 28 &amp; 29
Esto incluiría cultivos tales como caucho, coco, cacao bajo sombra, plantaciones de acacia mangium y sistemas agroforestales.</t>
        </r>
      </text>
    </comment>
    <comment ref="B24" authorId="1" guid="{A6033D1D-ECF1-4095-938B-52D945EDC325}" shapeId="0">
      <text>
        <r>
          <rPr>
            <b/>
            <sz val="10"/>
            <color indexed="81"/>
            <rFont val="Tahoma"/>
          </rPr>
          <t>Ref 12</t>
        </r>
      </text>
    </comment>
    <comment ref="G24" authorId="3" guid="{BAC71799-3691-4408-BE02-27D74E0B886D}" shapeId="0">
      <text>
        <r>
          <rPr>
            <b/>
            <sz val="8"/>
            <color indexed="81"/>
            <rFont val="Tahoma"/>
          </rPr>
          <t>Ref 21 Promedio de cultivos anuales (5,0) y perennes (12,0) en PNG
Áreas abiertas, generalmente manejadas intensivamente para cultivos anuales en hilera como maíz, piña, yuca, plátano y arroz.</t>
        </r>
      </text>
    </comment>
    <comment ref="B25" authorId="1" guid="{46FDCF78-A1C8-4397-872B-AE3C030ABB4B}" shapeId="0">
      <text>
        <r>
          <rPr>
            <b/>
            <sz val="10"/>
            <color indexed="81"/>
            <rFont val="Tahoma"/>
          </rPr>
          <t>Ref 13</t>
        </r>
      </text>
    </comment>
    <comment ref="B26" authorId="1" guid="{31E6F98C-90AF-4520-869F-30A7C227C9D1}" shapeId="0">
      <text>
        <r>
          <rPr>
            <b/>
            <sz val="10"/>
            <color indexed="81"/>
            <rFont val="Tahoma"/>
          </rPr>
          <t>Ref 12</t>
        </r>
      </text>
    </comment>
    <comment ref="B27" authorId="1" guid="{D9BB72FA-C13A-4724-B4C8-ACD49DE099FB}" shapeId="0">
      <text>
        <r>
          <rPr>
            <b/>
            <sz val="10"/>
            <color indexed="81"/>
            <rFont val="Tahoma"/>
          </rPr>
          <t>Ref 12</t>
        </r>
      </text>
    </comment>
    <comment ref="B28" authorId="1" guid="{C01A23FB-41EC-4260-84A2-BB231158E7AC}" shapeId="0">
      <text>
        <r>
          <rPr>
            <b/>
            <sz val="10"/>
            <color indexed="81"/>
            <rFont val="Tahoma"/>
          </rPr>
          <t xml:space="preserve">Adaptado de la Ref. 2 (se supone que es el mismo que el gas natural mezclado de la UE)
</t>
        </r>
      </text>
    </comment>
    <comment ref="B29" authorId="3" guid="{756B3E33-9E99-41D4-93F8-2EE0D75BF228}" shapeId="0">
      <text>
        <r>
          <rPr>
            <b/>
            <sz val="8"/>
            <color indexed="81"/>
            <rFont val="Tahoma"/>
          </rPr>
          <t>Ref 20</t>
        </r>
      </text>
    </comment>
    <comment ref="B30" authorId="1" guid="{B90D1340-3744-4500-8670-7064368BA592}" shapeId="0">
      <text>
        <r>
          <rPr>
            <b/>
            <sz val="10"/>
            <color indexed="81"/>
            <rFont val="Tahoma"/>
          </rPr>
          <t>Ref 14. Promedio para Indonesia y Malasia</t>
        </r>
      </text>
    </comment>
    <comment ref="B31" authorId="4" guid="{A0E52F01-5F24-4293-94EA-6400AD7E9A7B}" shapeId="0">
      <text>
        <r>
          <rPr>
            <b/>
            <sz val="9"/>
            <color indexed="81"/>
            <rFont val="Tahoma"/>
          </rPr>
          <t xml:space="preserve">Ref 30
</t>
        </r>
      </text>
    </comment>
    <comment ref="B32" authorId="4" guid="{8578E7B1-A924-4AEC-A62C-9427B86BDB42}" shapeId="0">
      <text>
        <r>
          <rPr>
            <b/>
            <sz val="9"/>
            <color indexed="81"/>
            <rFont val="Tahoma"/>
          </rPr>
          <t>Ref 30</t>
        </r>
      </text>
    </comment>
    <comment ref="B33" authorId="4" guid="{F42879D4-0B9C-4EA4-940E-6A051ABBFF48}" shapeId="0">
      <text>
        <r>
          <rPr>
            <b/>
            <sz val="9"/>
            <color indexed="81"/>
            <rFont val="Tahoma"/>
          </rPr>
          <t>Ref 30</t>
        </r>
      </text>
    </comment>
    <comment ref="B34" authorId="4" guid="{89D20958-E053-4E7C-840C-DFD01C0479F6}" shapeId="0">
      <text>
        <r>
          <rPr>
            <b/>
            <sz val="9"/>
            <color indexed="81"/>
            <rFont val="Tahoma"/>
          </rPr>
          <t>Ref 1</t>
        </r>
      </text>
    </comment>
    <comment ref="B35" authorId="4" guid="{24054BE7-4307-4867-994E-583A5594C746}" shapeId="0">
      <text>
        <r>
          <rPr>
            <b/>
            <sz val="9"/>
            <color indexed="81"/>
            <rFont val="Tahoma"/>
          </rPr>
          <t>Ref 31</t>
        </r>
      </text>
    </comment>
    <comment ref="B36" authorId="4" guid="{F703F242-F829-4873-931C-DED54FB13AD3}" shapeId="0">
      <text>
        <r>
          <rPr>
            <b/>
            <sz val="9"/>
            <color indexed="81"/>
            <rFont val="Tahoma"/>
          </rPr>
          <t>Ref 31</t>
        </r>
      </text>
    </comment>
    <comment ref="B37" authorId="4" guid="{8AE4EBA1-3AB3-41E3-AAAB-BB9FDFDE4183}" shapeId="0">
      <text>
        <r>
          <rPr>
            <b/>
            <sz val="9"/>
            <color indexed="81"/>
            <rFont val="Tahoma"/>
          </rPr>
          <t>Ref 31</t>
        </r>
      </text>
    </comment>
    <comment ref="F40" authorId="3" guid="{75D60039-C78D-4713-B52E-A4251EAEFD67}" shapeId="0">
      <text>
        <r>
          <rPr>
            <b/>
            <sz val="8"/>
            <color indexed="81"/>
            <rFont val="Tahoma"/>
          </rPr>
          <t>Adaptado de Ref 8 (se supone que es igual que SOA)</t>
        </r>
      </text>
    </comment>
    <comment ref="G40" authorId="1" guid="{99F0C53A-5C32-4913-BF05-F313847DE083}" shapeId="0">
      <text>
        <r>
          <rPr>
            <b/>
            <sz val="10"/>
            <color indexed="81"/>
            <rFont val="Tahoma"/>
          </rPr>
          <t>Ref 7</t>
        </r>
      </text>
    </comment>
    <comment ref="F41" authorId="3" guid="{35160E94-B824-4E6B-A61D-E37699A0218E}" shapeId="0">
      <text>
        <r>
          <rPr>
            <b/>
            <sz val="8"/>
            <color indexed="81"/>
            <rFont val="Tahoma"/>
          </rPr>
          <t>Adaptado de Ref 8</t>
        </r>
        <r>
          <rPr>
            <sz val="8"/>
            <color indexed="81"/>
            <rFont val="Tahoma"/>
          </rPr>
          <t xml:space="preserve">
</t>
        </r>
      </text>
    </comment>
    <comment ref="G41" authorId="1" guid="{A04B78E2-15FA-4504-9D38-5B536810CE7A}" shapeId="0">
      <text>
        <r>
          <rPr>
            <b/>
            <sz val="10"/>
            <color indexed="81"/>
            <rFont val="Tahoma"/>
          </rPr>
          <t>Ref 7</t>
        </r>
        <r>
          <rPr>
            <b/>
            <sz val="8"/>
            <color indexed="81"/>
            <rFont val="Tahoma"/>
          </rPr>
          <t xml:space="preserve">
</t>
        </r>
      </text>
    </comment>
    <comment ref="F42" authorId="3" guid="{31064E7E-2C3B-46FA-B102-588BEDFBF061}" shapeId="0">
      <text>
        <r>
          <rPr>
            <b/>
            <sz val="8"/>
            <color indexed="81"/>
            <rFont val="Tahoma"/>
          </rPr>
          <t>Adaptado de Ref 8 (se supone que es igual que SOA)</t>
        </r>
        <r>
          <rPr>
            <sz val="8"/>
            <color indexed="81"/>
            <rFont val="Tahoma"/>
          </rPr>
          <t xml:space="preserve">
</t>
        </r>
      </text>
    </comment>
    <comment ref="G42" authorId="1" guid="{ED6C47C5-110E-4E9A-A331-81F4271EBAFF}" shapeId="0">
      <text>
        <r>
          <rPr>
            <b/>
            <sz val="10"/>
            <color indexed="81"/>
            <rFont val="Tahoma"/>
          </rPr>
          <t>Ref 7</t>
        </r>
      </text>
    </comment>
    <comment ref="F43" authorId="3" guid="{13F75E86-96C6-43EA-9C1F-5DE8C3EA2D62}" shapeId="0">
      <text>
        <r>
          <rPr>
            <b/>
            <sz val="11"/>
            <color indexed="81"/>
            <rFont val="Calibri"/>
          </rPr>
          <t>Adaptado de  Ref 8</t>
        </r>
        <r>
          <rPr>
            <sz val="8"/>
            <color indexed="81"/>
            <rFont val="Tahoma"/>
          </rPr>
          <t xml:space="preserve">
</t>
        </r>
      </text>
    </comment>
    <comment ref="G43" authorId="1" guid="{AF5D74B1-2833-4B02-81C5-6819EBDB5A79}" shapeId="0">
      <text>
        <r>
          <rPr>
            <b/>
            <sz val="10"/>
            <color indexed="81"/>
            <rFont val="Tahoma"/>
          </rPr>
          <t>Ref 7</t>
        </r>
      </text>
    </comment>
    <comment ref="F44" authorId="4" guid="{FD9B726A-DCB4-4D0B-8801-4D1548FE8EBE}" shapeId="0">
      <text>
        <r>
          <rPr>
            <b/>
            <sz val="9"/>
            <color indexed="81"/>
            <rFont val="Tahoma"/>
          </rPr>
          <t xml:space="preserve">Adaptado de Ref 8 (se supone que es igual que SOA)
</t>
        </r>
      </text>
    </comment>
    <comment ref="G44" authorId="4" guid="{1B45AF3B-0E67-462E-9D8D-3C0FF054327A}" shapeId="0">
      <text>
        <r>
          <rPr>
            <b/>
            <sz val="9"/>
            <color indexed="81"/>
            <rFont val="Tahoma"/>
          </rPr>
          <t>Ref 22</t>
        </r>
      </text>
    </comment>
    <comment ref="G45" authorId="1" guid="{5E84AFDD-1D6C-4E71-981A-A6C889815ADD}" shapeId="0">
      <text>
        <r>
          <rPr>
            <b/>
            <sz val="10"/>
            <color indexed="81"/>
            <rFont val="Tahoma"/>
          </rPr>
          <t>Ref 7 (se supone que es igual que MOP)</t>
        </r>
      </text>
    </comment>
    <comment ref="G46" authorId="1" guid="{34A7DFF2-5649-4FAF-B0D2-4FAB9E9BE871}" shapeId="0">
      <text>
        <r>
          <rPr>
            <b/>
            <sz val="10"/>
            <color indexed="81"/>
            <rFont val="Tahoma"/>
          </rPr>
          <t>Ref 7</t>
        </r>
      </text>
    </comment>
    <comment ref="G47" authorId="1" guid="{0D25534C-3CEF-4550-8042-BAD7A9DD5876}" shapeId="0">
      <text>
        <r>
          <rPr>
            <b/>
            <sz val="10"/>
            <color indexed="81"/>
            <rFont val="Tahoma"/>
          </rPr>
          <t>Ref 7</t>
        </r>
      </text>
    </comment>
    <comment ref="G48" authorId="3" guid="{D19B3F61-948A-4F94-9889-B1BA08BB70C0}" shapeId="0">
      <text>
        <r>
          <rPr>
            <b/>
            <sz val="10"/>
            <color indexed="81"/>
            <rFont val="Tahoma"/>
          </rPr>
          <t>Ref 7</t>
        </r>
      </text>
    </comment>
    <comment ref="G49" authorId="3" guid="{CD5981C3-2913-4A56-ADE2-001C6FD92376}" shapeId="0">
      <text>
        <r>
          <rPr>
            <b/>
            <sz val="10"/>
            <color indexed="81"/>
            <rFont val="Tahoma"/>
          </rPr>
          <t>Ref 1 (Adaptado de Ref 7)</t>
        </r>
      </text>
    </comment>
    <comment ref="B60" authorId="1" guid="{C20C97B5-2A5B-4B95-A635-3A1E07D172BF}" shapeId="0">
      <text>
        <r>
          <rPr>
            <b/>
            <sz val="10"/>
            <color indexed="81"/>
            <rFont val="Tahoma"/>
          </rPr>
          <t>Ref 6</t>
        </r>
      </text>
    </comment>
    <comment ref="F60" authorId="3" guid="{81725C11-7171-4999-99AF-E0CB210E1941}" shapeId="0">
      <text>
        <r>
          <rPr>
            <b/>
            <sz val="8"/>
            <color indexed="81"/>
            <rFont val="Tahoma"/>
          </rPr>
          <t>Ref 4, aunque es probable que sea demasiado alto, por defecto incluye fertilizantes orgánicos y residuos de animales</t>
        </r>
      </text>
    </comment>
    <comment ref="B61" authorId="1" guid="{6AD4E794-E2A0-4678-AD1B-9CAB737FB03F}" shapeId="0">
      <text>
        <r>
          <rPr>
            <b/>
            <sz val="10"/>
            <color indexed="81"/>
            <rFont val="Tahoma"/>
          </rPr>
          <t>Ref 6</t>
        </r>
      </text>
    </comment>
    <comment ref="F61" authorId="3" guid="{D6BFC16A-C2F5-4A92-A1CB-BD84EC1EBC24}" shapeId="0">
      <text>
        <r>
          <rPr>
            <b/>
            <sz val="8"/>
            <color indexed="81"/>
            <rFont val="Tahoma"/>
          </rPr>
          <t>Ref 4, aunque es probable que sea demasiado alto, por defecto incluye fertilizantes orgánicos y residuos de animales</t>
        </r>
      </text>
    </comment>
    <comment ref="B62" authorId="1" guid="{6D502C6A-B88E-494D-9651-6B6D28E3DBCE}" shapeId="0">
      <text>
        <r>
          <rPr>
            <b/>
            <sz val="10"/>
            <color indexed="81"/>
            <rFont val="Tahoma"/>
          </rPr>
          <t>Ref 4</t>
        </r>
      </text>
    </comment>
  </commentList>
</comments>
</file>

<file path=xl/sharedStrings.xml><?xml version="1.0" encoding="utf-8"?>
<sst xmlns="http://schemas.openxmlformats.org/spreadsheetml/2006/main" count="1125" uniqueCount="1108">
  <si>
    <r>
      <rPr>
        <b/>
        <u/>
        <sz val="26"/>
        <color rgb="FF1F497D" tint="-0.249977111117893"/>
        <rFont val="Calibri"/>
        <family val="2"/>
      </rPr>
      <t>INTRODUCCIÓN</t>
    </r>
  </si>
  <si>
    <r>
      <rPr>
        <b/>
        <u/>
        <sz val="26"/>
        <color rgb="FF1F497D" tint="-0.249977111117893"/>
        <rFont val="Calibri"/>
        <family val="2"/>
      </rPr>
      <t>Abreviaciones</t>
    </r>
  </si>
  <si>
    <r>
      <rPr>
        <sz val="14"/>
        <color theme="1"/>
        <rFont val="Calibri"/>
        <family val="2"/>
      </rPr>
      <t>AC</t>
    </r>
  </si>
  <si>
    <r>
      <rPr>
        <sz val="14"/>
        <color theme="1"/>
        <rFont val="Calibri"/>
        <family val="2"/>
      </rPr>
      <t>Cloruro de amonio</t>
    </r>
  </si>
  <si>
    <r>
      <rPr>
        <sz val="14"/>
        <color theme="1"/>
        <rFont val="Calibri"/>
        <family val="2"/>
      </rPr>
      <t>oer</t>
    </r>
  </si>
  <si>
    <r>
      <rPr>
        <sz val="14"/>
        <color theme="1"/>
        <rFont val="Calibri"/>
        <family val="2"/>
      </rPr>
      <t>Tasa de extracción del aceite</t>
    </r>
  </si>
  <si>
    <r>
      <rPr>
        <sz val="14"/>
        <color theme="1"/>
        <rFont val="Calibri"/>
        <family val="2"/>
      </rPr>
      <t>AN</t>
    </r>
  </si>
  <si>
    <r>
      <rPr>
        <sz val="14"/>
        <color theme="1"/>
        <rFont val="Calibri"/>
        <family val="2"/>
      </rPr>
      <t>Nitrato de amonio</t>
    </r>
  </si>
  <si>
    <r>
      <rPr>
        <sz val="14"/>
        <color theme="1"/>
        <rFont val="Calibri"/>
        <family val="2"/>
      </rPr>
      <t>PK</t>
    </r>
  </si>
  <si>
    <r>
      <rPr>
        <sz val="14"/>
        <color theme="1"/>
        <rFont val="Calibri"/>
        <family val="2"/>
      </rPr>
      <t>Palmiste de la palma</t>
    </r>
  </si>
  <si>
    <r>
      <rPr>
        <sz val="14"/>
        <color theme="1"/>
        <rFont val="Calibri"/>
        <family val="2"/>
      </rPr>
      <t>DQO</t>
    </r>
  </si>
  <si>
    <r>
      <rPr>
        <sz val="14"/>
        <color theme="1"/>
        <rFont val="Calibri"/>
        <family val="2"/>
      </rPr>
      <t>Demanda química de oxígeno</t>
    </r>
  </si>
  <si>
    <r>
      <rPr>
        <sz val="14"/>
        <color theme="1"/>
        <rFont val="Calibri"/>
        <family val="2"/>
      </rPr>
      <t>PKO</t>
    </r>
  </si>
  <si>
    <r>
      <rPr>
        <sz val="14"/>
        <color theme="1"/>
        <rFont val="Calibri"/>
        <family val="2"/>
      </rPr>
      <t>Aceite de palmiste</t>
    </r>
  </si>
  <si>
    <r>
      <rPr>
        <sz val="14"/>
        <color theme="1"/>
        <rFont val="Calibri"/>
        <family val="2"/>
      </rPr>
      <t>APC</t>
    </r>
  </si>
  <si>
    <r>
      <rPr>
        <sz val="14"/>
        <color theme="1"/>
        <rFont val="Calibri"/>
        <family val="2"/>
      </rPr>
      <t xml:space="preserve">Aceite de palma crudo </t>
    </r>
  </si>
  <si>
    <r>
      <rPr>
        <sz val="14"/>
        <color theme="1"/>
        <rFont val="Calibri"/>
        <family val="2"/>
      </rPr>
      <t>PKE</t>
    </r>
  </si>
  <si>
    <r>
      <rPr>
        <sz val="14"/>
        <color theme="1"/>
        <rFont val="Calibri"/>
        <family val="2"/>
      </rPr>
      <t>Expulsor de palmiste de la palma</t>
    </r>
  </si>
  <si>
    <r>
      <rPr>
        <sz val="14"/>
        <color theme="1"/>
        <rFont val="Calibri"/>
        <family val="2"/>
      </rPr>
      <t>DAP</t>
    </r>
  </si>
  <si>
    <r>
      <rPr>
        <sz val="14"/>
        <color theme="1"/>
        <rFont val="Calibri"/>
        <family val="2"/>
      </rPr>
      <t>Fosfato diamónico</t>
    </r>
  </si>
  <si>
    <r>
      <rPr>
        <sz val="14"/>
        <color theme="1"/>
        <rFont val="Calibri"/>
        <family val="2"/>
      </rPr>
      <t>EEAP</t>
    </r>
  </si>
  <si>
    <r>
      <rPr>
        <sz val="14"/>
        <color theme="1"/>
        <rFont val="Calibri"/>
        <family val="2"/>
      </rPr>
      <t xml:space="preserve">Efluente de la extractora de aceite de palma </t>
    </r>
  </si>
  <si>
    <r>
      <rPr>
        <sz val="14"/>
        <color theme="1"/>
        <rFont val="Calibri"/>
        <family val="2"/>
      </rPr>
      <t>RFV</t>
    </r>
  </si>
  <si>
    <r>
      <rPr>
        <sz val="14"/>
        <color theme="1"/>
        <rFont val="Calibri"/>
        <family val="2"/>
      </rPr>
      <t>Racimos de fruta vacíos</t>
    </r>
  </si>
  <si>
    <r>
      <rPr>
        <sz val="14"/>
        <color theme="1"/>
        <rFont val="Calibri"/>
        <family val="2"/>
      </rPr>
      <t>RSPO</t>
    </r>
  </si>
  <si>
    <r>
      <rPr>
        <sz val="14"/>
        <color theme="1"/>
        <rFont val="Calibri"/>
        <family val="2"/>
      </rPr>
      <t>RFF</t>
    </r>
  </si>
  <si>
    <r>
      <rPr>
        <sz val="14"/>
        <color theme="1"/>
        <rFont val="Calibri"/>
        <family val="2"/>
      </rPr>
      <t>Racimos de fruta fresca</t>
    </r>
  </si>
  <si>
    <r>
      <rPr>
        <sz val="14"/>
        <color theme="1"/>
        <rFont val="Calibri"/>
        <family val="2"/>
      </rPr>
      <t>SOA</t>
    </r>
  </si>
  <si>
    <r>
      <rPr>
        <sz val="14"/>
        <color theme="1"/>
        <rFont val="Calibri"/>
        <family val="2"/>
      </rPr>
      <t>Sulfato de Amonio</t>
    </r>
  </si>
  <si>
    <r>
      <rPr>
        <sz val="14"/>
        <color theme="1"/>
        <rFont val="Calibri"/>
        <family val="2"/>
      </rPr>
      <t>FW</t>
    </r>
  </si>
  <si>
    <r>
      <rPr>
        <sz val="14"/>
        <color theme="1"/>
        <rFont val="Calibri"/>
        <family val="2"/>
      </rPr>
      <t>Peso fresco</t>
    </r>
  </si>
  <si>
    <r>
      <rPr>
        <sz val="14"/>
        <rFont val="Calibri"/>
        <family val="2"/>
      </rPr>
      <t>seq</t>
    </r>
  </si>
  <si>
    <r>
      <rPr>
        <sz val="14"/>
        <rFont val="Calibri"/>
        <family val="2"/>
      </rPr>
      <t>Secuestro</t>
    </r>
  </si>
  <si>
    <r>
      <rPr>
        <sz val="14"/>
        <color theme="1"/>
        <rFont val="Calibri"/>
        <family val="2"/>
      </rPr>
      <t>GEI</t>
    </r>
  </si>
  <si>
    <r>
      <rPr>
        <sz val="14"/>
        <color theme="1"/>
        <rFont val="Calibri"/>
        <family val="2"/>
      </rPr>
      <t>Gases de Efecto Invernadero</t>
    </r>
  </si>
  <si>
    <r>
      <rPr>
        <sz val="14"/>
        <color theme="1"/>
        <rFont val="Calibri"/>
        <family val="2"/>
      </rPr>
      <t>TSP</t>
    </r>
  </si>
  <si>
    <r>
      <rPr>
        <sz val="14"/>
        <color theme="1"/>
        <rFont val="Calibri"/>
        <family val="2"/>
      </rPr>
      <t>Superfosfato triple</t>
    </r>
  </si>
  <si>
    <r>
      <rPr>
        <sz val="14"/>
        <color theme="1"/>
        <rFont val="Calibri"/>
        <family val="2"/>
      </rPr>
      <t>GML</t>
    </r>
  </si>
  <si>
    <r>
      <rPr>
        <sz val="14"/>
        <color theme="1"/>
        <rFont val="Calibri"/>
        <family val="2"/>
      </rPr>
      <t>Piedra caliza de magnesio del suelo</t>
    </r>
  </si>
  <si>
    <r>
      <rPr>
        <sz val="14"/>
        <color theme="1"/>
        <rFont val="Calibri"/>
        <family val="2"/>
      </rPr>
      <t>GRP</t>
    </r>
  </si>
  <si>
    <r>
      <rPr>
        <sz val="14"/>
        <color theme="1"/>
        <rFont val="Calibri"/>
        <family val="2"/>
      </rPr>
      <t xml:space="preserve">Fosfato de roca del suelo </t>
    </r>
  </si>
  <si>
    <r>
      <rPr>
        <sz val="14"/>
        <color theme="1"/>
        <rFont val="Calibri"/>
        <family val="2"/>
      </rPr>
      <t>GWP</t>
    </r>
  </si>
  <si>
    <r>
      <rPr>
        <sz val="14"/>
        <color theme="1"/>
        <rFont val="Calibri"/>
        <family val="2"/>
      </rPr>
      <t>Potencial de calentamiento global</t>
    </r>
  </si>
  <si>
    <r>
      <rPr>
        <sz val="14"/>
        <color theme="1"/>
        <rFont val="Calibri"/>
        <family val="2"/>
      </rPr>
      <t>H&amp;C</t>
    </r>
  </si>
  <si>
    <r>
      <rPr>
        <sz val="14"/>
        <color theme="1"/>
        <rFont val="Calibri"/>
        <family val="2"/>
      </rPr>
      <t>Cosecha y recolección</t>
    </r>
  </si>
  <si>
    <r>
      <rPr>
        <sz val="14"/>
        <color theme="1"/>
        <rFont val="Calibri"/>
        <family val="2"/>
      </rPr>
      <t>ker</t>
    </r>
  </si>
  <si>
    <r>
      <rPr>
        <sz val="14"/>
        <color theme="1"/>
        <rFont val="Calibri"/>
        <family val="2"/>
      </rPr>
      <t>Tasa de extracción del palmiste</t>
    </r>
  </si>
  <si>
    <r>
      <rPr>
        <sz val="14"/>
        <color theme="1"/>
        <rFont val="Calibri"/>
        <family val="2"/>
      </rPr>
      <t>MOP</t>
    </r>
  </si>
  <si>
    <r>
      <rPr>
        <sz val="14"/>
        <color theme="1"/>
        <rFont val="Calibri"/>
        <family val="2"/>
      </rPr>
      <t>Muriato de potasio</t>
    </r>
  </si>
  <si>
    <r>
      <rPr>
        <b/>
        <u/>
        <sz val="24"/>
        <color rgb="FF1F497D" tint="-0.249977111117893"/>
        <rFont val="Calibri"/>
        <family val="2"/>
      </rPr>
      <t>Instrucciones para el uso de la calculadora de GEI para nuevos desarrollos</t>
    </r>
  </si>
  <si>
    <r>
      <rPr>
        <sz val="11"/>
        <color theme="1"/>
        <rFont val="Calibri"/>
        <family val="2"/>
      </rPr>
      <t xml:space="preserve">  </t>
    </r>
  </si>
  <si>
    <r>
      <rPr>
        <b/>
        <u/>
        <sz val="26"/>
        <color rgb="FF1F497D" tint="-0.249977111117893"/>
        <rFont val="Calibri"/>
        <family val="2"/>
      </rPr>
      <t xml:space="preserve">Resumen de resultados </t>
    </r>
  </si>
  <si>
    <r>
      <rPr>
        <b/>
        <sz val="11"/>
        <color theme="1"/>
        <rFont val="Calibri"/>
        <family val="2"/>
      </rPr>
      <t>Emisiones y sumideros de campo (Supone el crecimiento promedio para la palma de aceite, para su uso por los pequeños productores)</t>
    </r>
  </si>
  <si>
    <r>
      <rPr>
        <sz val="11"/>
        <color theme="1"/>
        <rFont val="Calibri"/>
        <family val="2"/>
      </rPr>
      <t>T de CO</t>
    </r>
    <r>
      <rPr>
        <vertAlign val="subscript"/>
        <sz val="11"/>
        <color theme="1"/>
        <rFont val="Calibri"/>
        <family val="2"/>
      </rPr>
      <t>2</t>
    </r>
    <r>
      <rPr>
        <sz val="11"/>
        <color theme="1"/>
        <rFont val="Calibri"/>
        <family val="2"/>
      </rPr>
      <t>e</t>
    </r>
  </si>
  <si>
    <r>
      <rPr>
        <sz val="11"/>
        <color theme="1"/>
        <rFont val="Calibri"/>
        <family val="2"/>
      </rPr>
      <t>t CO</t>
    </r>
    <r>
      <rPr>
        <vertAlign val="subscript"/>
        <sz val="11"/>
        <color theme="1"/>
        <rFont val="Calibri"/>
        <family val="2"/>
      </rPr>
      <t>2</t>
    </r>
    <r>
      <rPr>
        <sz val="11"/>
        <color theme="1"/>
        <rFont val="Calibri"/>
        <family val="2"/>
      </rPr>
      <t>e/ha</t>
    </r>
  </si>
  <si>
    <r>
      <rPr>
        <sz val="11"/>
        <color theme="1"/>
        <rFont val="Calibri"/>
        <family val="2"/>
      </rPr>
      <t>t CO</t>
    </r>
    <r>
      <rPr>
        <vertAlign val="subscript"/>
        <sz val="11"/>
        <color theme="1"/>
        <rFont val="Calibri"/>
        <family val="2"/>
      </rPr>
      <t>2</t>
    </r>
    <r>
      <rPr>
        <sz val="11"/>
        <color theme="1"/>
        <rFont val="Calibri"/>
        <family val="2"/>
      </rPr>
      <t>e/t FFB</t>
    </r>
  </si>
  <si>
    <r>
      <rPr>
        <sz val="11"/>
        <color theme="1"/>
        <rFont val="Calibri"/>
        <family val="2"/>
      </rPr>
      <t>Despeje del suelo</t>
    </r>
  </si>
  <si>
    <r>
      <rPr>
        <sz val="11"/>
        <color theme="1"/>
        <rFont val="Calibri"/>
        <family val="2"/>
      </rPr>
      <t>Secuestro de cultivo</t>
    </r>
  </si>
  <si>
    <r>
      <rPr>
        <sz val="11"/>
        <color theme="1"/>
        <rFont val="Calibri"/>
        <family val="2"/>
      </rPr>
      <t>Fertilizantes y N2O</t>
    </r>
  </si>
  <si>
    <r>
      <rPr>
        <sz val="11"/>
        <color theme="1"/>
        <rFont val="Calibri"/>
        <family val="2"/>
      </rPr>
      <t>Fertilizantes</t>
    </r>
  </si>
  <si>
    <r>
      <rPr>
        <sz val="11"/>
        <color theme="1"/>
        <rFont val="Calibri"/>
        <family val="2"/>
      </rPr>
      <t>N2O</t>
    </r>
  </si>
  <si>
    <r>
      <rPr>
        <sz val="11"/>
        <color theme="1"/>
        <rFont val="Calibri"/>
        <family val="2"/>
      </rPr>
      <t>Combustible de campo</t>
    </r>
  </si>
  <si>
    <r>
      <rPr>
        <sz val="11"/>
        <color theme="1"/>
        <rFont val="Calibri"/>
        <family val="2"/>
      </rPr>
      <t xml:space="preserve">Turba </t>
    </r>
  </si>
  <si>
    <r>
      <rPr>
        <sz val="11"/>
        <color theme="1"/>
        <rFont val="Calibri"/>
        <family val="2"/>
      </rPr>
      <t>Crédito de Conservación</t>
    </r>
  </si>
  <si>
    <r>
      <rPr>
        <b/>
        <sz val="11"/>
        <color theme="1"/>
        <rFont val="Calibri"/>
        <family val="2"/>
      </rPr>
      <t>Total</t>
    </r>
  </si>
  <si>
    <r>
      <rPr>
        <b/>
        <sz val="11"/>
        <color theme="1"/>
        <rFont val="Calibri"/>
        <family val="2"/>
      </rPr>
      <t>Resumen de resultados</t>
    </r>
  </si>
  <si>
    <r>
      <rPr>
        <b/>
        <sz val="11"/>
        <color theme="1"/>
        <rFont val="Calibri"/>
        <family val="2"/>
      </rPr>
      <t>Resumen (con la extractora)</t>
    </r>
  </si>
  <si>
    <r>
      <rPr>
        <sz val="11"/>
        <color theme="1"/>
        <rFont val="Calibri"/>
        <family val="2"/>
      </rPr>
      <t>Producto</t>
    </r>
  </si>
  <si>
    <r>
      <rPr>
        <sz val="11"/>
        <color theme="1"/>
        <rFont val="Calibri"/>
        <family val="2"/>
      </rPr>
      <t>tCO</t>
    </r>
    <r>
      <rPr>
        <vertAlign val="subscript"/>
        <sz val="11"/>
        <color theme="1"/>
        <rFont val="Calibri"/>
        <family val="2"/>
      </rPr>
      <t>2</t>
    </r>
    <r>
      <rPr>
        <sz val="11"/>
        <color theme="1"/>
        <rFont val="Calibri"/>
        <family val="2"/>
      </rPr>
      <t>e/t producto</t>
    </r>
  </si>
  <si>
    <r>
      <rPr>
        <b/>
        <sz val="11"/>
        <color rgb="FFC00000"/>
        <rFont val="Calibri"/>
        <family val="2"/>
      </rPr>
      <t>APC</t>
    </r>
  </si>
  <si>
    <r>
      <rPr>
        <b/>
        <sz val="11"/>
        <color rgb="FFC00000"/>
        <rFont val="Calibri"/>
        <family val="2"/>
      </rPr>
      <t>PK</t>
    </r>
  </si>
  <si>
    <r>
      <rPr>
        <sz val="11"/>
        <color theme="1"/>
        <rFont val="Calibri"/>
        <family val="2"/>
      </rPr>
      <t>t CO</t>
    </r>
    <r>
      <rPr>
        <vertAlign val="subscript"/>
        <sz val="11"/>
        <color theme="1"/>
        <rFont val="Calibri"/>
        <family val="2"/>
      </rPr>
      <t>2</t>
    </r>
    <r>
      <rPr>
        <sz val="11"/>
        <color theme="1"/>
        <rFont val="Calibri"/>
        <family val="2"/>
      </rPr>
      <t>e/ha</t>
    </r>
  </si>
  <si>
    <r>
      <rPr>
        <sz val="11"/>
        <color theme="1"/>
        <rFont val="Calibri"/>
        <family val="2"/>
      </rPr>
      <t>t CO</t>
    </r>
    <r>
      <rPr>
        <vertAlign val="subscript"/>
        <sz val="11"/>
        <color theme="1"/>
        <rFont val="Calibri"/>
        <family val="2"/>
      </rPr>
      <t>2</t>
    </r>
    <r>
      <rPr>
        <sz val="11"/>
        <color theme="1"/>
        <rFont val="Calibri"/>
        <family val="2"/>
      </rPr>
      <t>e/t FFB</t>
    </r>
  </si>
  <si>
    <r>
      <rPr>
        <sz val="11"/>
        <color theme="1"/>
        <rFont val="Calibri"/>
        <family val="2"/>
      </rPr>
      <t>Despeje del suelo</t>
    </r>
  </si>
  <si>
    <r>
      <rPr>
        <sz val="11"/>
        <color theme="1"/>
        <rFont val="Calibri"/>
        <family val="2"/>
      </rPr>
      <t>Secuestro de cultivo</t>
    </r>
  </si>
  <si>
    <r>
      <rPr>
        <sz val="11"/>
        <color theme="1"/>
        <rFont val="Calibri"/>
        <family val="2"/>
      </rPr>
      <t>Fertilizantes</t>
    </r>
  </si>
  <si>
    <r>
      <rPr>
        <sz val="11"/>
        <color theme="1"/>
        <rFont val="Calibri"/>
        <family val="2"/>
      </rPr>
      <t>N2O</t>
    </r>
  </si>
  <si>
    <r>
      <rPr>
        <sz val="11"/>
        <color theme="1"/>
        <rFont val="Calibri"/>
        <family val="2"/>
      </rPr>
      <t>tCO2e</t>
    </r>
  </si>
  <si>
    <r>
      <rPr>
        <sz val="11"/>
        <color theme="1"/>
        <rFont val="Calibri"/>
        <family val="2"/>
      </rPr>
      <t>Combustible de campo</t>
    </r>
  </si>
  <si>
    <r>
      <rPr>
        <sz val="11"/>
        <color theme="1"/>
        <rFont val="Calibri"/>
        <family val="2"/>
      </rPr>
      <t xml:space="preserve">Turba </t>
    </r>
  </si>
  <si>
    <r>
      <rPr>
        <sz val="11"/>
        <color theme="1"/>
        <rFont val="Calibri"/>
        <family val="2"/>
      </rPr>
      <t>Crédito de Conservación</t>
    </r>
  </si>
  <si>
    <r>
      <rPr>
        <b/>
        <sz val="11"/>
        <color theme="1"/>
        <rFont val="Calibri"/>
        <family val="2"/>
      </rPr>
      <t>Total</t>
    </r>
  </si>
  <si>
    <r>
      <rPr>
        <sz val="11"/>
        <color theme="1"/>
        <rFont val="Calibri"/>
        <family val="2"/>
      </rPr>
      <t>Fertilizantes y N2O</t>
    </r>
  </si>
  <si>
    <r>
      <rPr>
        <sz val="11"/>
        <rFont val="Calibri"/>
        <family val="2"/>
      </rPr>
      <t>tCO</t>
    </r>
    <r>
      <rPr>
        <vertAlign val="subscript"/>
        <sz val="11"/>
        <color theme="1"/>
        <rFont val="Calibri"/>
        <family val="2"/>
      </rPr>
      <t>2</t>
    </r>
    <r>
      <rPr>
        <sz val="11"/>
        <color theme="1"/>
        <rFont val="Calibri"/>
        <family val="2"/>
      </rPr>
      <t>e</t>
    </r>
  </si>
  <si>
    <r>
      <rPr>
        <sz val="11"/>
        <color theme="1"/>
        <rFont val="Calibri"/>
        <family val="2"/>
      </rPr>
      <t>t CO</t>
    </r>
    <r>
      <rPr>
        <vertAlign val="subscript"/>
        <sz val="11"/>
        <color theme="1"/>
        <rFont val="Calibri"/>
        <family val="2"/>
      </rPr>
      <t>2</t>
    </r>
    <r>
      <rPr>
        <sz val="11"/>
        <color theme="1"/>
        <rFont val="Calibri"/>
        <family val="2"/>
      </rPr>
      <t>e/ha</t>
    </r>
  </si>
  <si>
    <r>
      <rPr>
        <sz val="11"/>
        <color theme="1"/>
        <rFont val="Calibri"/>
        <family val="2"/>
      </rPr>
      <t>tCO</t>
    </r>
    <r>
      <rPr>
        <vertAlign val="subscript"/>
        <sz val="11"/>
        <color theme="1"/>
        <rFont val="Calibri"/>
        <family val="2"/>
      </rPr>
      <t>2</t>
    </r>
    <r>
      <rPr>
        <sz val="11"/>
        <color theme="1"/>
        <rFont val="Calibri"/>
        <family val="2"/>
      </rPr>
      <t>e/tFFB</t>
    </r>
  </si>
  <si>
    <r>
      <rPr>
        <sz val="11"/>
        <color theme="1"/>
        <rFont val="Calibri"/>
        <family val="2"/>
      </rPr>
      <t>Combustible (Trituradora y campo)</t>
    </r>
  </si>
  <si>
    <r>
      <rPr>
        <sz val="11"/>
        <color theme="1"/>
        <rFont val="Calibri"/>
        <family val="2"/>
      </rPr>
      <t>EEAP</t>
    </r>
  </si>
  <si>
    <r>
      <rPr>
        <sz val="11"/>
        <color theme="1"/>
        <rFont val="Calibri"/>
        <family val="2"/>
      </rPr>
      <t>Combustible de la extractora</t>
    </r>
  </si>
  <si>
    <r>
      <rPr>
        <sz val="11"/>
        <color theme="1"/>
        <rFont val="Calibri"/>
        <family val="2"/>
      </rPr>
      <t>Crédito (electricidad y biomasa)</t>
    </r>
  </si>
  <si>
    <r>
      <rPr>
        <sz val="11"/>
        <color theme="1"/>
        <rFont val="Calibri"/>
        <family val="2"/>
      </rPr>
      <t xml:space="preserve">Electricidad adquirida </t>
    </r>
  </si>
  <si>
    <r>
      <rPr>
        <sz val="11"/>
        <color theme="1"/>
        <rFont val="Calibri"/>
        <family val="2"/>
      </rPr>
      <t>Crédito (exceso de electricidad exportada)</t>
    </r>
  </si>
  <si>
    <r>
      <rPr>
        <sz val="11"/>
        <color theme="1"/>
        <rFont val="Calibri"/>
        <family val="2"/>
      </rPr>
      <t>Crédito (venta de biomasa para energía)</t>
    </r>
  </si>
  <si>
    <r>
      <rPr>
        <b/>
        <sz val="11"/>
        <color theme="1"/>
        <rFont val="Calibri"/>
        <family val="2"/>
      </rPr>
      <t xml:space="preserve">Total </t>
    </r>
  </si>
  <si>
    <r>
      <rPr>
        <b/>
        <sz val="11"/>
        <color theme="1"/>
        <rFont val="Calibri"/>
        <family val="2"/>
      </rPr>
      <t>Emisiones totales, tCO</t>
    </r>
    <r>
      <rPr>
        <b/>
        <vertAlign val="subscript"/>
        <sz val="11"/>
        <color theme="1"/>
        <rFont val="Calibri"/>
        <family val="2"/>
      </rPr>
      <t>2</t>
    </r>
    <r>
      <rPr>
        <b/>
        <sz val="11"/>
        <color theme="1"/>
        <rFont val="Calibri"/>
        <family val="2"/>
      </rPr>
      <t>e (campo y extractora)</t>
    </r>
  </si>
  <si>
    <r>
      <rPr>
        <b/>
        <sz val="11"/>
        <color theme="1"/>
        <rFont val="Calibri"/>
        <family val="2"/>
      </rPr>
      <t>Asignación:</t>
    </r>
  </si>
  <si>
    <r>
      <rPr>
        <sz val="11"/>
        <color theme="1"/>
        <rFont val="Calibri"/>
        <family val="2"/>
      </rPr>
      <t>t CO</t>
    </r>
    <r>
      <rPr>
        <vertAlign val="subscript"/>
        <sz val="11"/>
        <color theme="1"/>
        <rFont val="Calibri"/>
        <family val="2"/>
      </rPr>
      <t>2</t>
    </r>
    <r>
      <rPr>
        <sz val="11"/>
        <color theme="1"/>
        <rFont val="Calibri"/>
        <family val="2"/>
      </rPr>
      <t>e/t CPO</t>
    </r>
  </si>
  <si>
    <r>
      <rPr>
        <sz val="11"/>
        <color theme="1"/>
        <rFont val="Calibri"/>
        <family val="2"/>
      </rPr>
      <t>t CO</t>
    </r>
    <r>
      <rPr>
        <vertAlign val="subscript"/>
        <sz val="11"/>
        <color theme="1"/>
        <rFont val="Calibri"/>
        <family val="2"/>
      </rPr>
      <t>2</t>
    </r>
    <r>
      <rPr>
        <sz val="11"/>
        <color theme="1"/>
        <rFont val="Calibri"/>
        <family val="2"/>
      </rPr>
      <t>e/t PK</t>
    </r>
  </si>
  <si>
    <r>
      <rPr>
        <sz val="11"/>
        <color theme="1"/>
        <rFont val="Calibri"/>
        <family val="2"/>
      </rPr>
      <t>Fertilizantes y N2O</t>
    </r>
  </si>
  <si>
    <r>
      <rPr>
        <b/>
        <u/>
        <sz val="26"/>
        <color rgb="FF1F497D" tint="-0.249977111117893"/>
        <rFont val="Calibri"/>
        <family val="2"/>
      </rPr>
      <t>1. Emisiones por Cambio en el Uso del Suelo</t>
    </r>
  </si>
  <si>
    <r>
      <rPr>
        <b/>
        <sz val="11"/>
        <color theme="1"/>
        <rFont val="Calibri"/>
        <family val="2"/>
      </rPr>
      <t>Anterior tipo de cobertura del suelo</t>
    </r>
  </si>
  <si>
    <r>
      <rPr>
        <b/>
        <sz val="11"/>
        <color theme="1"/>
        <rFont val="Calibri"/>
        <family val="2"/>
      </rPr>
      <t>tC/ha</t>
    </r>
  </si>
  <si>
    <r>
      <rPr>
        <b/>
        <sz val="11"/>
        <color theme="1"/>
        <rFont val="Calibri"/>
        <family val="2"/>
      </rPr>
      <t>tCO</t>
    </r>
    <r>
      <rPr>
        <b/>
        <vertAlign val="subscript"/>
        <sz val="11"/>
        <color theme="1"/>
        <rFont val="Calibri"/>
        <family val="2"/>
      </rPr>
      <t>2</t>
    </r>
    <r>
      <rPr>
        <b/>
        <sz val="11"/>
        <color theme="1"/>
        <rFont val="Calibri"/>
        <family val="2"/>
      </rPr>
      <t>e/ha</t>
    </r>
  </si>
  <si>
    <r>
      <rPr>
        <b/>
        <sz val="11"/>
        <rFont val="Calibri"/>
        <family val="2"/>
      </rPr>
      <t>Palma de aceite (vigoroso)</t>
    </r>
  </si>
  <si>
    <r>
      <rPr>
        <b/>
        <sz val="11"/>
        <rFont val="Calibri"/>
        <family val="2"/>
      </rPr>
      <t>Palma de aceite (promedio)</t>
    </r>
  </si>
  <si>
    <r>
      <rPr>
        <b/>
        <sz val="11"/>
        <color theme="1"/>
        <rFont val="Calibri"/>
        <family val="2"/>
      </rPr>
      <t>Desarrollo propuesto (suelo mineral)</t>
    </r>
  </si>
  <si>
    <r>
      <rPr>
        <b/>
        <sz val="11"/>
        <color theme="1"/>
        <rFont val="Calibri"/>
        <family val="2"/>
      </rPr>
      <t>Tipo de Uso del Suelo</t>
    </r>
  </si>
  <si>
    <r>
      <rPr>
        <b/>
        <sz val="11"/>
        <color theme="1"/>
        <rFont val="Calibri"/>
        <family val="2"/>
      </rPr>
      <t>tCO</t>
    </r>
    <r>
      <rPr>
        <b/>
        <vertAlign val="subscript"/>
        <sz val="11"/>
        <color theme="1"/>
        <rFont val="Calibri"/>
        <family val="2"/>
      </rPr>
      <t>2</t>
    </r>
    <r>
      <rPr>
        <b/>
        <sz val="11"/>
        <color theme="1"/>
        <rFont val="Calibri"/>
        <family val="2"/>
      </rPr>
      <t>e/ha</t>
    </r>
  </si>
  <si>
    <r>
      <rPr>
        <b/>
        <sz val="11"/>
        <color theme="1"/>
        <rFont val="Calibri"/>
        <family val="2"/>
      </rPr>
      <t>tCO</t>
    </r>
    <r>
      <rPr>
        <b/>
        <vertAlign val="subscript"/>
        <sz val="11"/>
        <color theme="1"/>
        <rFont val="Calibri"/>
        <family val="2"/>
      </rPr>
      <t>2</t>
    </r>
    <r>
      <rPr>
        <b/>
        <sz val="11"/>
        <color theme="1"/>
        <rFont val="Calibri"/>
        <family val="2"/>
      </rPr>
      <t>e</t>
    </r>
  </si>
  <si>
    <r>
      <rPr>
        <sz val="11"/>
        <color theme="1"/>
        <rFont val="Calibri"/>
        <family val="2"/>
      </rPr>
      <t>Bosque Seco Perturbado</t>
    </r>
  </si>
  <si>
    <r>
      <rPr>
        <sz val="11"/>
        <color theme="1"/>
        <rFont val="Calibri"/>
        <family val="2"/>
      </rPr>
      <t>Caucho</t>
    </r>
  </si>
  <si>
    <r>
      <rPr>
        <sz val="11"/>
        <color theme="1"/>
        <rFont val="Calibri"/>
        <family val="2"/>
      </rPr>
      <t>Arbustos/pastizales</t>
    </r>
  </si>
  <si>
    <r>
      <rPr>
        <sz val="11"/>
        <color theme="1"/>
        <rFont val="Calibri"/>
        <family val="2"/>
      </rPr>
      <t>Matorrales áridos</t>
    </r>
  </si>
  <si>
    <r>
      <rPr>
        <b/>
        <sz val="11"/>
        <color theme="1"/>
        <rFont val="Calibri"/>
        <family val="2"/>
      </rPr>
      <t>Total</t>
    </r>
  </si>
  <si>
    <r>
      <rPr>
        <b/>
        <sz val="11"/>
        <color theme="1"/>
        <rFont val="Calibri"/>
        <family val="2"/>
      </rPr>
      <t>Desarrollo propuesto (suelo de turba)</t>
    </r>
  </si>
  <si>
    <r>
      <rPr>
        <b/>
        <sz val="11"/>
        <color theme="1"/>
        <rFont val="Calibri"/>
        <family val="2"/>
      </rPr>
      <t>Tipo de Uso del Suelo</t>
    </r>
  </si>
  <si>
    <r>
      <rPr>
        <b/>
        <sz val="11"/>
        <color theme="1"/>
        <rFont val="Calibri"/>
        <family val="2"/>
      </rPr>
      <t>tCO</t>
    </r>
    <r>
      <rPr>
        <b/>
        <vertAlign val="subscript"/>
        <sz val="11"/>
        <color theme="1"/>
        <rFont val="Calibri"/>
        <family val="2"/>
      </rPr>
      <t>2</t>
    </r>
    <r>
      <rPr>
        <b/>
        <sz val="11"/>
        <color theme="1"/>
        <rFont val="Calibri"/>
        <family val="2"/>
      </rPr>
      <t>e/ha</t>
    </r>
  </si>
  <si>
    <r>
      <rPr>
        <b/>
        <sz val="11"/>
        <color theme="1"/>
        <rFont val="Calibri"/>
        <family val="2"/>
      </rPr>
      <t>tCO</t>
    </r>
    <r>
      <rPr>
        <b/>
        <vertAlign val="subscript"/>
        <sz val="11"/>
        <color theme="1"/>
        <rFont val="Calibri"/>
        <family val="2"/>
      </rPr>
      <t>2</t>
    </r>
    <r>
      <rPr>
        <b/>
        <sz val="11"/>
        <color theme="1"/>
        <rFont val="Calibri"/>
        <family val="2"/>
      </rPr>
      <t>e</t>
    </r>
  </si>
  <si>
    <r>
      <rPr>
        <b/>
        <sz val="11"/>
        <color theme="1"/>
        <rFont val="Calibri"/>
        <family val="2"/>
      </rPr>
      <t>tCO2e/año (incluidas las tierras despejadas para otro uso).</t>
    </r>
  </si>
  <si>
    <r>
      <rPr>
        <b/>
        <sz val="11"/>
        <color theme="1"/>
        <rFont val="Calibri"/>
        <family val="2"/>
      </rPr>
      <t>Total</t>
    </r>
  </si>
  <si>
    <r>
      <rPr>
        <b/>
        <u/>
        <sz val="26"/>
        <color rgb="FF1F497D" tint="-0.249977111117893"/>
        <rFont val="Calibri"/>
        <family val="2"/>
      </rPr>
      <t>2. Producción de RFF</t>
    </r>
  </si>
  <si>
    <r>
      <rPr>
        <i/>
        <sz val="11"/>
        <rFont val="Calibri"/>
        <family val="2"/>
      </rPr>
      <t>Instrucciones: Digite el rendimiento esperado de RFF para el nuevo desarrollo</t>
    </r>
  </si>
  <si>
    <r>
      <rPr>
        <b/>
        <sz val="11"/>
        <color theme="1"/>
        <rFont val="Calibri"/>
        <family val="2"/>
      </rPr>
      <t>Datos de Producción de RFF</t>
    </r>
  </si>
  <si>
    <r>
      <rPr>
        <sz val="11"/>
        <color theme="1"/>
        <rFont val="Calibri"/>
        <family val="2"/>
      </rPr>
      <t>Rendimiento esperado tRFF/ha.</t>
    </r>
  </si>
  <si>
    <r>
      <rPr>
        <sz val="11"/>
        <color theme="1"/>
        <rFont val="Calibri"/>
        <family val="2"/>
      </rPr>
      <t>Rendimiento esperado tRFF/año</t>
    </r>
  </si>
  <si>
    <r>
      <rPr>
        <b/>
        <u/>
        <sz val="26"/>
        <color rgb="FF1F497D" tint="-0.249977111117893"/>
        <rFont val="Calibri"/>
        <family val="2"/>
      </rPr>
      <t>3. Uso de Combustible en el Campo</t>
    </r>
  </si>
  <si>
    <r>
      <rPr>
        <b/>
        <sz val="11"/>
        <rFont val="Calibri"/>
        <family val="2"/>
      </rPr>
      <t>Supuestos de emisión de combustible</t>
    </r>
  </si>
  <si>
    <r>
      <rPr>
        <sz val="11"/>
        <rFont val="Calibri"/>
        <family val="2"/>
      </rPr>
      <t>Diesel kg CO</t>
    </r>
    <r>
      <rPr>
        <vertAlign val="subscript"/>
        <sz val="11"/>
        <color theme="1"/>
        <rFont val="Calibri"/>
        <family val="2"/>
      </rPr>
      <t>2</t>
    </r>
    <r>
      <rPr>
        <sz val="11"/>
        <color theme="1"/>
        <rFont val="Calibri"/>
        <family val="2"/>
      </rPr>
      <t>e/l</t>
    </r>
  </si>
  <si>
    <r>
      <rPr>
        <sz val="11"/>
        <rFont val="Calibri"/>
        <family val="2"/>
      </rPr>
      <t>Biodiesel kg CO</t>
    </r>
    <r>
      <rPr>
        <vertAlign val="subscript"/>
        <sz val="11"/>
        <color theme="1"/>
        <rFont val="Calibri"/>
        <family val="2"/>
      </rPr>
      <t>2</t>
    </r>
    <r>
      <rPr>
        <sz val="11"/>
        <color theme="1"/>
        <rFont val="Calibri"/>
        <family val="2"/>
      </rPr>
      <t>e/l</t>
    </r>
  </si>
  <si>
    <r>
      <rPr>
        <sz val="11"/>
        <rFont val="Calibri"/>
        <family val="2"/>
      </rPr>
      <t>Bioetanol kg CO</t>
    </r>
    <r>
      <rPr>
        <vertAlign val="subscript"/>
        <sz val="11"/>
        <color theme="1"/>
        <rFont val="Calibri"/>
        <family val="2"/>
      </rPr>
      <t>2</t>
    </r>
    <r>
      <rPr>
        <sz val="11"/>
        <color theme="1"/>
        <rFont val="Calibri"/>
        <family val="2"/>
      </rPr>
      <t>e/l</t>
    </r>
  </si>
  <si>
    <r>
      <rPr>
        <b/>
        <sz val="11"/>
        <rFont val="Calibri"/>
        <family val="2"/>
      </rPr>
      <t>Consumo de combustible proyectado por año</t>
    </r>
  </si>
  <si>
    <r>
      <rPr>
        <b/>
        <sz val="11"/>
        <rFont val="Calibri"/>
        <family val="2"/>
      </rPr>
      <t xml:space="preserve">Diesel </t>
    </r>
  </si>
  <si>
    <r>
      <rPr>
        <b/>
        <sz val="11"/>
        <rFont val="Calibri"/>
        <family val="2"/>
      </rPr>
      <t>Biodiesel</t>
    </r>
  </si>
  <si>
    <r>
      <rPr>
        <b/>
        <sz val="11"/>
        <rFont val="Calibri"/>
        <family val="2"/>
      </rPr>
      <t>Bioetanol</t>
    </r>
  </si>
  <si>
    <r>
      <rPr>
        <sz val="11"/>
        <rFont val="Calibri"/>
        <family val="2"/>
      </rPr>
      <t>Consumo l/ha.</t>
    </r>
  </si>
  <si>
    <r>
      <rPr>
        <sz val="11"/>
        <rFont val="Calibri"/>
        <family val="2"/>
      </rPr>
      <t>Consumo l/ha.</t>
    </r>
  </si>
  <si>
    <r>
      <rPr>
        <sz val="11"/>
        <rFont val="Calibri"/>
        <family val="2"/>
      </rPr>
      <t>Consumo l/ha.</t>
    </r>
  </si>
  <si>
    <r>
      <rPr>
        <sz val="11"/>
        <rFont val="Calibri"/>
        <family val="2"/>
      </rPr>
      <t>Consumo l/ha.</t>
    </r>
  </si>
  <si>
    <r>
      <rPr>
        <sz val="11"/>
        <color theme="1"/>
        <rFont val="Calibri"/>
        <family val="2"/>
      </rPr>
      <t>Consumo l/año</t>
    </r>
  </si>
  <si>
    <r>
      <rPr>
        <sz val="11"/>
        <color theme="1"/>
        <rFont val="Calibri"/>
        <family val="2"/>
      </rPr>
      <t>Consumo l/año</t>
    </r>
  </si>
  <si>
    <r>
      <rPr>
        <sz val="11"/>
        <color theme="1"/>
        <rFont val="Calibri"/>
        <family val="2"/>
      </rPr>
      <t>Consumo l/año</t>
    </r>
  </si>
  <si>
    <r>
      <rPr>
        <sz val="11"/>
        <color theme="1"/>
        <rFont val="Calibri"/>
        <family val="2"/>
      </rPr>
      <t>Consumo l/año</t>
    </r>
  </si>
  <si>
    <r>
      <rPr>
        <sz val="11"/>
        <color theme="1"/>
        <rFont val="Calibri"/>
        <family val="2"/>
      </rPr>
      <t>Total tCO</t>
    </r>
    <r>
      <rPr>
        <vertAlign val="subscript"/>
        <sz val="11"/>
        <color rgb="FF000000"/>
        <rFont val="Calibri"/>
        <family val="2"/>
      </rPr>
      <t>2</t>
    </r>
    <r>
      <rPr>
        <sz val="11"/>
        <color rgb="FF000000"/>
        <rFont val="Calibri"/>
        <family val="2"/>
      </rPr>
      <t>e/yr</t>
    </r>
  </si>
  <si>
    <t>Diesel</t>
  </si>
  <si>
    <t>Outgrower fuel consumption l/yr</t>
  </si>
  <si>
    <t>Outgrower consumption</t>
  </si>
  <si>
    <t>l/yr</t>
  </si>
  <si>
    <t>l/ha</t>
  </si>
  <si>
    <t xml:space="preserve">Total diesel </t>
  </si>
  <si>
    <r>
      <t>Total tCO</t>
    </r>
    <r>
      <rPr>
        <vertAlign val="subscript"/>
        <sz val="11"/>
        <color rgb="FF000000"/>
        <rFont val="Calibri"/>
      </rPr>
      <t>2</t>
    </r>
    <r>
      <rPr>
        <sz val="11"/>
        <color rgb="FF000000"/>
        <rFont val="Calibri"/>
      </rPr>
      <t>e/ha</t>
    </r>
  </si>
  <si>
    <r>
      <t>Total tCO</t>
    </r>
    <r>
      <rPr>
        <vertAlign val="subscript"/>
        <sz val="11"/>
        <color rgb="FF000000"/>
        <rFont val="Calibri"/>
      </rPr>
      <t>2</t>
    </r>
    <r>
      <rPr>
        <sz val="11"/>
        <color rgb="FF000000"/>
        <rFont val="Calibri"/>
      </rPr>
      <t>e/yr</t>
    </r>
  </si>
  <si>
    <r>
      <rPr>
        <b/>
        <u/>
        <sz val="26"/>
        <color rgb="FF1F497D" tint="-0.249977111117893"/>
        <rFont val="Calibri"/>
        <family val="2"/>
      </rPr>
      <t>4. Emisiones de CO</t>
    </r>
    <r>
      <rPr>
        <b/>
        <u/>
        <vertAlign val="subscript"/>
        <sz val="26"/>
        <color rgb="FF1F497D" tint="-0.249977111117893"/>
        <rFont val="Calibri"/>
        <family val="2"/>
      </rPr>
      <t xml:space="preserve">2 </t>
    </r>
    <r>
      <rPr>
        <b/>
        <u/>
        <sz val="26"/>
        <color rgb="FF1F497D" tint="-0.249977111117893"/>
        <rFont val="Calibri"/>
        <family val="2"/>
      </rPr>
      <t>del suelo (turba)</t>
    </r>
  </si>
  <si>
    <r>
      <rPr>
        <b/>
        <sz val="11"/>
        <rFont val="Calibri"/>
        <family val="2"/>
      </rPr>
      <t>Suelos minerales</t>
    </r>
  </si>
  <si>
    <r>
      <rPr>
        <b/>
        <sz val="11"/>
        <rFont val="Calibri"/>
        <family val="2"/>
      </rPr>
      <t>Suelos de turba</t>
    </r>
  </si>
  <si>
    <r>
      <rPr>
        <sz val="11"/>
        <rFont val="Calibri"/>
        <family val="2"/>
      </rPr>
      <t>¿El nivel freático es gestionado de forma activa? (Buena gestión del agua = Y, Gestión parcial del agua = P, Ninguna gestión del agua = N)?</t>
    </r>
  </si>
  <si>
    <r>
      <rPr>
        <b/>
        <sz val="12"/>
        <color rgb="FFFF0000"/>
        <rFont val="Calibri"/>
        <family val="2"/>
      </rPr>
      <t>Y</t>
    </r>
  </si>
  <si>
    <r>
      <rPr>
        <sz val="11"/>
        <rFont val="Calibri"/>
        <family val="2"/>
      </rPr>
      <t>Si el nivel freático no está siendo gestionado, cm:</t>
    </r>
  </si>
  <si>
    <r>
      <rPr>
        <sz val="11"/>
        <rFont val="Calibri"/>
        <family val="2"/>
      </rPr>
      <t>Si el nivel freático no está siendo gestionado, cm:</t>
    </r>
  </si>
  <si>
    <r>
      <rPr>
        <sz val="11"/>
        <rFont val="Calibri"/>
        <family val="2"/>
      </rPr>
      <t>Si el nivel freático está siendo gestionado de forma activa (buena gestión del agua), cm:</t>
    </r>
  </si>
  <si>
    <r>
      <rPr>
        <sz val="11"/>
        <rFont val="Calibri"/>
        <family val="2"/>
      </rPr>
      <t>Si el nivel freático no está siendo gestionado, las emisiones de CO</t>
    </r>
    <r>
      <rPr>
        <vertAlign val="subscript"/>
        <sz val="11"/>
        <color theme="1"/>
        <rFont val="Calibri"/>
        <family val="2"/>
      </rPr>
      <t>2</t>
    </r>
    <r>
      <rPr>
        <sz val="11"/>
        <color theme="1"/>
        <rFont val="Calibri"/>
        <family val="2"/>
      </rPr>
      <t xml:space="preserve"> procedentes de la turba tCO</t>
    </r>
    <r>
      <rPr>
        <vertAlign val="subscript"/>
        <sz val="11"/>
        <color theme="1"/>
        <rFont val="Calibri"/>
        <family val="2"/>
      </rPr>
      <t>2</t>
    </r>
    <r>
      <rPr>
        <sz val="11"/>
        <color theme="1"/>
        <rFont val="Calibri"/>
        <family val="2"/>
      </rPr>
      <t>/ha.año</t>
    </r>
  </si>
  <si>
    <r>
      <rPr>
        <sz val="11"/>
        <rFont val="Calibri"/>
        <family val="2"/>
      </rPr>
      <t>Si el nivel freático está siendo parcialmente gestionado, las emisiones de CO</t>
    </r>
    <r>
      <rPr>
        <vertAlign val="subscript"/>
        <sz val="11"/>
        <color theme="1"/>
        <rFont val="Calibri"/>
        <family val="2"/>
      </rPr>
      <t>2</t>
    </r>
    <r>
      <rPr>
        <sz val="11"/>
        <color theme="1"/>
        <rFont val="Calibri"/>
        <family val="2"/>
      </rPr>
      <t xml:space="preserve"> procedentes de la turba tCO</t>
    </r>
    <r>
      <rPr>
        <vertAlign val="subscript"/>
        <sz val="11"/>
        <color theme="1"/>
        <rFont val="Calibri"/>
        <family val="2"/>
      </rPr>
      <t>2</t>
    </r>
    <r>
      <rPr>
        <sz val="11"/>
        <color theme="1"/>
        <rFont val="Calibri"/>
        <family val="2"/>
      </rPr>
      <t>/ha.año</t>
    </r>
  </si>
  <si>
    <r>
      <rPr>
        <sz val="11"/>
        <rFont val="Calibri"/>
        <family val="2"/>
      </rPr>
      <t>Si el nivel freático está siendo gestionado activamente, las emisiones de CO</t>
    </r>
    <r>
      <rPr>
        <vertAlign val="subscript"/>
        <sz val="11"/>
        <color theme="1"/>
        <rFont val="Calibri"/>
        <family val="2"/>
      </rPr>
      <t>2</t>
    </r>
    <r>
      <rPr>
        <sz val="11"/>
        <color theme="1"/>
        <rFont val="Calibri"/>
        <family val="2"/>
      </rPr>
      <t xml:space="preserve"> procedentes de la turba tCO</t>
    </r>
    <r>
      <rPr>
        <vertAlign val="subscript"/>
        <sz val="11"/>
        <color theme="1"/>
        <rFont val="Calibri"/>
        <family val="2"/>
      </rPr>
      <t>2</t>
    </r>
    <r>
      <rPr>
        <sz val="11"/>
        <color theme="1"/>
        <rFont val="Calibri"/>
        <family val="2"/>
      </rPr>
      <t>/ha.año</t>
    </r>
  </si>
  <si>
    <r>
      <rPr>
        <b/>
        <sz val="11"/>
        <color theme="1"/>
        <rFont val="Calibri"/>
        <family val="2"/>
      </rPr>
      <t>Total de las emisiones de CO</t>
    </r>
    <r>
      <rPr>
        <b/>
        <vertAlign val="subscript"/>
        <sz val="11"/>
        <color theme="1"/>
        <rFont val="Calibri"/>
        <family val="2"/>
      </rPr>
      <t>2</t>
    </r>
    <r>
      <rPr>
        <b/>
        <sz val="11"/>
        <color theme="1"/>
        <rFont val="Calibri"/>
        <family val="2"/>
      </rPr>
      <t xml:space="preserve"> procedentes de la turba tCO</t>
    </r>
    <r>
      <rPr>
        <b/>
        <vertAlign val="subscript"/>
        <sz val="11"/>
        <color theme="1"/>
        <rFont val="Calibri"/>
        <family val="2"/>
      </rPr>
      <t>2</t>
    </r>
    <r>
      <rPr>
        <b/>
        <sz val="11"/>
        <color theme="1"/>
        <rFont val="Calibri"/>
        <family val="2"/>
      </rPr>
      <t>/año</t>
    </r>
  </si>
  <si>
    <t>Outgrowers</t>
  </si>
  <si>
    <t>Crop rotation length yrs</t>
  </si>
  <si>
    <t>Planting year</t>
  </si>
  <si>
    <t>Calendar year</t>
  </si>
  <si>
    <t>ha peat</t>
  </si>
  <si>
    <r>
      <t>Total tCO</t>
    </r>
    <r>
      <rPr>
        <vertAlign val="subscript"/>
        <sz val="11"/>
        <color rgb="FF000000"/>
        <rFont val="Calibri"/>
      </rPr>
      <t>2</t>
    </r>
  </si>
  <si>
    <r>
      <t>tCO</t>
    </r>
    <r>
      <rPr>
        <vertAlign val="subscript"/>
        <sz val="11"/>
        <color rgb="FF000000"/>
        <rFont val="Calibri"/>
      </rPr>
      <t>2</t>
    </r>
    <r>
      <rPr>
        <sz val="11"/>
        <color rgb="FF000000"/>
        <rFont val="Calibri"/>
      </rPr>
      <t>/ha</t>
    </r>
  </si>
  <si>
    <r>
      <t>Emissions from peat tCO</t>
    </r>
    <r>
      <rPr>
        <vertAlign val="subscript"/>
        <sz val="11"/>
        <color rgb="FF000000"/>
        <rFont val="Calibri"/>
      </rPr>
      <t>2</t>
    </r>
    <r>
      <rPr>
        <sz val="11"/>
        <color rgb="FF000000"/>
        <rFont val="Calibri"/>
      </rPr>
      <t>/planting year</t>
    </r>
  </si>
  <si>
    <r>
      <rPr>
        <i/>
        <sz val="11"/>
        <color theme="1"/>
        <rFont val="Calibri"/>
        <family val="2"/>
      </rPr>
      <t>Instrucciones: Introduzca la composición del fertilizante compuesto. A continuación se muestra un ejemplo utilizando un fertilizante hipotético NPK, 12.6.7. Esta hoja calcula las emisiones asociadas con la fabricación de los fertilizantes. Los usuarios pueden introducir hasta 10 tipos de fertilizantes compuestos. Ignore esta hoja si su fertilizante de elección ya está disponible en la hoja  "Fertilizante y N2O".</t>
    </r>
  </si>
  <si>
    <r>
      <rPr>
        <b/>
        <sz val="11"/>
        <color theme="1"/>
        <rFont val="Calibri"/>
        <family val="2"/>
      </rPr>
      <t>Introduzca la composición detallada del fertilizante complejo</t>
    </r>
  </si>
  <si>
    <r>
      <rPr>
        <sz val="11"/>
        <color theme="1"/>
        <rFont val="Calibri"/>
        <family val="2"/>
      </rPr>
      <t>Fórmula del fertilizante complejo</t>
    </r>
  </si>
  <si>
    <r>
      <rPr>
        <b/>
        <sz val="11"/>
        <color rgb="FFFF0000"/>
        <rFont val="Calibri"/>
        <family val="2"/>
      </rPr>
      <t>Definido por el usuario 1</t>
    </r>
  </si>
  <si>
    <r>
      <rPr>
        <b/>
        <sz val="11"/>
        <color theme="1"/>
        <rFont val="Calibri"/>
        <family val="2"/>
      </rPr>
      <t>Contenido en macro nutrientes</t>
    </r>
  </si>
  <si>
    <r>
      <rPr>
        <sz val="11"/>
        <color rgb="FFFF0000"/>
        <rFont val="Calibri"/>
        <family val="2"/>
      </rPr>
      <t>Si sabe cuál es la fuente de fertilizantes para cada nutriente, por favor escriba "Y" en el cuadro debajo del fertilizante seleccionado. Si el origen es desconocido, puede dejar las celdas en blanco. Tenga cuidado de seleccionar sólo un tipo de origen por nutriente!</t>
    </r>
  </si>
  <si>
    <r>
      <rPr>
        <sz val="11"/>
        <color theme="1"/>
        <rFont val="Calibri"/>
        <family val="2"/>
      </rPr>
      <t>N de la urea</t>
    </r>
  </si>
  <si>
    <r>
      <rPr>
        <sz val="11"/>
        <color theme="1"/>
        <rFont val="Calibri"/>
        <family val="2"/>
      </rPr>
      <t>N del nitrato de amonio</t>
    </r>
  </si>
  <si>
    <r>
      <rPr>
        <sz val="11"/>
        <color theme="1"/>
        <rFont val="Calibri"/>
        <family val="2"/>
      </rPr>
      <t>N del sulfato de amonio</t>
    </r>
  </si>
  <si>
    <r>
      <rPr>
        <sz val="11"/>
        <color theme="1"/>
        <rFont val="Calibri"/>
        <family val="2"/>
      </rPr>
      <t>N del cloruro de amonio</t>
    </r>
  </si>
  <si>
    <r>
      <rPr>
        <sz val="11"/>
        <color theme="1"/>
        <rFont val="Calibri"/>
        <family val="2"/>
      </rPr>
      <t>N del fosfato diamónico</t>
    </r>
  </si>
  <si>
    <r>
      <rPr>
        <sz val="11"/>
        <color theme="1"/>
        <rFont val="Calibri"/>
        <family val="2"/>
      </rPr>
      <t>Contenido de N</t>
    </r>
  </si>
  <si>
    <r>
      <rPr>
        <sz val="11"/>
        <color theme="1"/>
        <rFont val="Calibri"/>
        <family val="2"/>
      </rPr>
      <t>% de N</t>
    </r>
  </si>
  <si>
    <r>
      <rPr>
        <sz val="11"/>
        <color theme="1"/>
        <rFont val="Calibri"/>
        <family val="2"/>
      </rPr>
      <t>P2O5 del fosfato diamónico</t>
    </r>
  </si>
  <si>
    <r>
      <rPr>
        <sz val="11"/>
        <color theme="1"/>
        <rFont val="Calibri"/>
        <family val="2"/>
      </rPr>
      <t>P2O5 del superfosfato triple</t>
    </r>
  </si>
  <si>
    <r>
      <rPr>
        <sz val="11"/>
        <color theme="1"/>
        <rFont val="Calibri"/>
        <family val="2"/>
      </rPr>
      <t xml:space="preserve">P2O5 del fosfato de roca del suelo  </t>
    </r>
  </si>
  <si>
    <r>
      <rPr>
        <sz val="11"/>
        <color theme="1"/>
        <rFont val="Calibri"/>
        <family val="2"/>
      </rPr>
      <t>Contenido de P2O5.</t>
    </r>
  </si>
  <si>
    <r>
      <rPr>
        <sz val="11"/>
        <color theme="1"/>
        <rFont val="Calibri"/>
        <family val="2"/>
      </rPr>
      <t>% de P2O5.</t>
    </r>
  </si>
  <si>
    <r>
      <rPr>
        <sz val="11"/>
        <color theme="1"/>
        <rFont val="Calibri"/>
        <family val="2"/>
      </rPr>
      <t>K2O del cloruro de potasio o cloruro de potasio</t>
    </r>
  </si>
  <si>
    <r>
      <rPr>
        <sz val="11"/>
        <color theme="1"/>
        <rFont val="Calibri"/>
        <family val="2"/>
      </rPr>
      <t>K2O del sulfato de potasio</t>
    </r>
  </si>
  <si>
    <r>
      <rPr>
        <sz val="11"/>
        <color theme="1"/>
        <rFont val="Calibri"/>
        <family val="2"/>
      </rPr>
      <t>Contenido de K2O.</t>
    </r>
  </si>
  <si>
    <r>
      <rPr>
        <sz val="11"/>
        <color theme="1"/>
        <rFont val="Calibri"/>
        <family val="2"/>
      </rPr>
      <t>% de K2O.</t>
    </r>
  </si>
  <si>
    <r>
      <rPr>
        <b/>
        <sz val="11"/>
        <color theme="1"/>
        <rFont val="Calibri"/>
        <family val="2"/>
      </rPr>
      <t>Contenido en macro nutrientes secundarios</t>
    </r>
  </si>
  <si>
    <r>
      <rPr>
        <sz val="11"/>
        <color theme="1"/>
        <rFont val="Calibri"/>
        <family val="2"/>
      </rPr>
      <t>Contenido de CA</t>
    </r>
  </si>
  <si>
    <r>
      <rPr>
        <sz val="11"/>
        <color theme="1"/>
        <rFont val="Calibri"/>
        <family val="2"/>
      </rPr>
      <t>% de CaCl2.</t>
    </r>
  </si>
  <si>
    <r>
      <rPr>
        <sz val="11"/>
        <color theme="1"/>
        <rFont val="Calibri"/>
        <family val="2"/>
      </rPr>
      <t>Contenido de MgO</t>
    </r>
  </si>
  <si>
    <r>
      <rPr>
        <sz val="11"/>
        <color theme="1"/>
        <rFont val="Calibri"/>
        <family val="2"/>
      </rPr>
      <t>% de MgO</t>
    </r>
  </si>
  <si>
    <r>
      <rPr>
        <sz val="11"/>
        <color theme="1"/>
        <rFont val="Calibri"/>
        <family val="2"/>
      </rPr>
      <t>Contenido de S</t>
    </r>
  </si>
  <si>
    <r>
      <rPr>
        <sz val="11"/>
        <color theme="1"/>
        <rFont val="Calibri"/>
        <family val="2"/>
      </rPr>
      <t>% de S</t>
    </r>
  </si>
  <si>
    <r>
      <rPr>
        <b/>
        <sz val="11"/>
        <color theme="1"/>
        <rFont val="Calibri"/>
        <family val="2"/>
      </rPr>
      <t>Contenido en micro nutrientes</t>
    </r>
  </si>
  <si>
    <r>
      <rPr>
        <sz val="11"/>
        <color theme="1"/>
        <rFont val="Calibri"/>
        <family val="2"/>
      </rPr>
      <t>Contenido en Cu</t>
    </r>
  </si>
  <si>
    <r>
      <rPr>
        <sz val="11"/>
        <color theme="1"/>
        <rFont val="Calibri"/>
        <family val="2"/>
      </rPr>
      <t>% de CuO</t>
    </r>
  </si>
  <si>
    <r>
      <rPr>
        <sz val="11"/>
        <color theme="1"/>
        <rFont val="Calibri"/>
        <family val="2"/>
      </rPr>
      <t>Contenido en Fe</t>
    </r>
  </si>
  <si>
    <r>
      <rPr>
        <sz val="11"/>
        <color theme="1"/>
        <rFont val="Calibri"/>
        <family val="2"/>
      </rPr>
      <t>% de FeSO4.</t>
    </r>
  </si>
  <si>
    <r>
      <rPr>
        <sz val="11"/>
        <color theme="1"/>
        <rFont val="Calibri"/>
        <family val="2"/>
      </rPr>
      <t>Contenido en B</t>
    </r>
  </si>
  <si>
    <r>
      <rPr>
        <sz val="11"/>
        <color theme="1"/>
        <rFont val="Calibri"/>
        <family val="2"/>
      </rPr>
      <t>% de B2O3.</t>
    </r>
  </si>
  <si>
    <r>
      <rPr>
        <sz val="11"/>
        <color theme="1"/>
        <rFont val="Calibri"/>
        <family val="2"/>
      </rPr>
      <t>Contenido en Zn</t>
    </r>
  </si>
  <si>
    <r>
      <rPr>
        <sz val="11"/>
        <color theme="1"/>
        <rFont val="Calibri"/>
        <family val="2"/>
      </rPr>
      <t>% de ZnO</t>
    </r>
  </si>
  <si>
    <r>
      <rPr>
        <b/>
        <sz val="11"/>
        <color rgb="FF1F497D"/>
        <rFont val="Calibri"/>
        <family val="2"/>
      </rPr>
      <t>Total de CO2eq/ton fertilizante complejo</t>
    </r>
  </si>
  <si>
    <r>
      <rPr>
        <sz val="11"/>
        <color theme="1"/>
        <rFont val="Calibri"/>
        <family val="2"/>
      </rPr>
      <t>Fórmula del fertilizante complejo</t>
    </r>
  </si>
  <si>
    <r>
      <rPr>
        <b/>
        <sz val="11"/>
        <color rgb="FFFF0000"/>
        <rFont val="Calibri"/>
        <family val="2"/>
      </rPr>
      <t>Definido por el usuario 2</t>
    </r>
  </si>
  <si>
    <r>
      <rPr>
        <b/>
        <sz val="11"/>
        <color theme="1"/>
        <rFont val="Calibri"/>
        <family val="2"/>
      </rPr>
      <t>Contenido en macro nutrientes</t>
    </r>
  </si>
  <si>
    <r>
      <rPr>
        <sz val="11"/>
        <color rgb="FFFF0000"/>
        <rFont val="Calibri"/>
        <family val="2"/>
      </rPr>
      <t>Si sabe cuál es la fuente de fertilizantes para cada nutriente, por favor escriba "Y" en el cuadro debajo del fertilizante seleccionado. Si el origen es desconocido, puede dejar las celdas en blanco. Tenga cuidado de seleccionar sólo un tipo de origen por nutriente!</t>
    </r>
  </si>
  <si>
    <r>
      <rPr>
        <sz val="11"/>
        <color theme="1"/>
        <rFont val="Calibri"/>
        <family val="2"/>
      </rPr>
      <t>N de la urea</t>
    </r>
  </si>
  <si>
    <r>
      <rPr>
        <sz val="11"/>
        <color theme="1"/>
        <rFont val="Calibri"/>
        <family val="2"/>
      </rPr>
      <t>N del nitrato de amonio</t>
    </r>
  </si>
  <si>
    <r>
      <rPr>
        <sz val="11"/>
        <color theme="1"/>
        <rFont val="Calibri"/>
        <family val="2"/>
      </rPr>
      <t>N del sulfato de amonio</t>
    </r>
  </si>
  <si>
    <r>
      <rPr>
        <sz val="11"/>
        <color theme="1"/>
        <rFont val="Calibri"/>
        <family val="2"/>
      </rPr>
      <t>N del cloruro de amonio</t>
    </r>
  </si>
  <si>
    <r>
      <rPr>
        <sz val="11"/>
        <color theme="1"/>
        <rFont val="Calibri"/>
        <family val="2"/>
      </rPr>
      <t>N del fosfato diamónico</t>
    </r>
  </si>
  <si>
    <r>
      <rPr>
        <sz val="11"/>
        <color theme="1"/>
        <rFont val="Calibri"/>
        <family val="2"/>
      </rPr>
      <t>Contenido de N</t>
    </r>
  </si>
  <si>
    <r>
      <rPr>
        <sz val="11"/>
        <color theme="1"/>
        <rFont val="Calibri"/>
        <family val="2"/>
      </rPr>
      <t>% de N</t>
    </r>
  </si>
  <si>
    <r>
      <rPr>
        <sz val="11"/>
        <color theme="1"/>
        <rFont val="Calibri"/>
        <family val="2"/>
      </rPr>
      <t>P2O5 del fosfato diamónico</t>
    </r>
  </si>
  <si>
    <r>
      <rPr>
        <sz val="11"/>
        <color theme="1"/>
        <rFont val="Calibri"/>
        <family val="2"/>
      </rPr>
      <t>P2O5 del superfosfato triple</t>
    </r>
  </si>
  <si>
    <r>
      <rPr>
        <sz val="11"/>
        <color theme="1"/>
        <rFont val="Calibri"/>
        <family val="2"/>
      </rPr>
      <t>P2O5 del fosfato de roca del suelo</t>
    </r>
  </si>
  <si>
    <r>
      <rPr>
        <sz val="11"/>
        <color theme="1"/>
        <rFont val="Calibri"/>
        <family val="2"/>
      </rPr>
      <t>Contenido de P2O5.</t>
    </r>
  </si>
  <si>
    <r>
      <rPr>
        <sz val="11"/>
        <color theme="1"/>
        <rFont val="Calibri"/>
        <family val="2"/>
      </rPr>
      <t>% de P2O5.</t>
    </r>
  </si>
  <si>
    <r>
      <rPr>
        <sz val="11"/>
        <color theme="1"/>
        <rFont val="Calibri"/>
        <family val="2"/>
      </rPr>
      <t>K2O del cloruro de potasio o cloruro de potasio</t>
    </r>
  </si>
  <si>
    <r>
      <rPr>
        <sz val="11"/>
        <color theme="1"/>
        <rFont val="Calibri"/>
        <family val="2"/>
      </rPr>
      <t>K2O del sulfato de potasio</t>
    </r>
  </si>
  <si>
    <r>
      <rPr>
        <sz val="11"/>
        <color theme="1"/>
        <rFont val="Calibri"/>
        <family val="2"/>
      </rPr>
      <t>Contenido de K2O.</t>
    </r>
  </si>
  <si>
    <r>
      <rPr>
        <sz val="11"/>
        <color theme="1"/>
        <rFont val="Calibri"/>
        <family val="2"/>
      </rPr>
      <t>% de K2O.</t>
    </r>
  </si>
  <si>
    <r>
      <rPr>
        <b/>
        <sz val="11"/>
        <color theme="1"/>
        <rFont val="Calibri"/>
        <family val="2"/>
      </rPr>
      <t>Contenido en macro nutrientes secundarios</t>
    </r>
  </si>
  <si>
    <r>
      <rPr>
        <sz val="11"/>
        <color theme="1"/>
        <rFont val="Calibri"/>
        <family val="2"/>
      </rPr>
      <t>Contenido de CA</t>
    </r>
  </si>
  <si>
    <r>
      <rPr>
        <sz val="11"/>
        <color theme="1"/>
        <rFont val="Calibri"/>
        <family val="2"/>
      </rPr>
      <t>% de CaCl2.</t>
    </r>
  </si>
  <si>
    <r>
      <rPr>
        <sz val="11"/>
        <color theme="1"/>
        <rFont val="Calibri"/>
        <family val="2"/>
      </rPr>
      <t>Contenido de MgO</t>
    </r>
  </si>
  <si>
    <r>
      <rPr>
        <sz val="11"/>
        <color theme="1"/>
        <rFont val="Calibri"/>
        <family val="2"/>
      </rPr>
      <t>% de MgO</t>
    </r>
  </si>
  <si>
    <r>
      <rPr>
        <sz val="11"/>
        <color theme="1"/>
        <rFont val="Calibri"/>
        <family val="2"/>
      </rPr>
      <t>Contenido de S</t>
    </r>
  </si>
  <si>
    <r>
      <rPr>
        <sz val="11"/>
        <color theme="1"/>
        <rFont val="Calibri"/>
        <family val="2"/>
      </rPr>
      <t>% de S</t>
    </r>
  </si>
  <si>
    <r>
      <rPr>
        <b/>
        <sz val="11"/>
        <color theme="1"/>
        <rFont val="Calibri"/>
        <family val="2"/>
      </rPr>
      <t>Contenido en micro nutrientes</t>
    </r>
  </si>
  <si>
    <r>
      <rPr>
        <sz val="11"/>
        <color theme="1"/>
        <rFont val="Calibri"/>
        <family val="2"/>
      </rPr>
      <t>Contenido en Cu</t>
    </r>
  </si>
  <si>
    <r>
      <rPr>
        <sz val="11"/>
        <color theme="1"/>
        <rFont val="Calibri"/>
        <family val="2"/>
      </rPr>
      <t>% de CuO</t>
    </r>
  </si>
  <si>
    <r>
      <rPr>
        <sz val="11"/>
        <color theme="1"/>
        <rFont val="Calibri"/>
        <family val="2"/>
      </rPr>
      <t>Contenido en Fe</t>
    </r>
  </si>
  <si>
    <r>
      <rPr>
        <sz val="11"/>
        <color theme="1"/>
        <rFont val="Calibri"/>
        <family val="2"/>
      </rPr>
      <t>% de FeSO4.</t>
    </r>
  </si>
  <si>
    <r>
      <rPr>
        <sz val="11"/>
        <color theme="1"/>
        <rFont val="Calibri"/>
        <family val="2"/>
      </rPr>
      <t>Contenido en B</t>
    </r>
  </si>
  <si>
    <r>
      <rPr>
        <sz val="11"/>
        <color theme="1"/>
        <rFont val="Calibri"/>
        <family val="2"/>
      </rPr>
      <t>% de B2O3.</t>
    </r>
  </si>
  <si>
    <r>
      <rPr>
        <sz val="11"/>
        <color theme="1"/>
        <rFont val="Calibri"/>
        <family val="2"/>
      </rPr>
      <t>Contenido en Zn</t>
    </r>
  </si>
  <si>
    <r>
      <rPr>
        <sz val="11"/>
        <color theme="1"/>
        <rFont val="Calibri"/>
        <family val="2"/>
      </rPr>
      <t>% de ZnO</t>
    </r>
  </si>
  <si>
    <r>
      <rPr>
        <b/>
        <sz val="11"/>
        <color rgb="FF1F497D"/>
        <rFont val="Calibri"/>
        <family val="2"/>
      </rPr>
      <t>Total de CO2eq/ton fertilizante complejo</t>
    </r>
  </si>
  <si>
    <r>
      <rPr>
        <sz val="11"/>
        <color theme="1"/>
        <rFont val="Calibri"/>
        <family val="2"/>
      </rPr>
      <t>Fórmula del fertilizante complejo</t>
    </r>
  </si>
  <si>
    <r>
      <rPr>
        <b/>
        <sz val="11"/>
        <color rgb="FFFF0000"/>
        <rFont val="Calibri"/>
        <family val="2"/>
      </rPr>
      <t>Definido por el usuario 3</t>
    </r>
  </si>
  <si>
    <r>
      <rPr>
        <b/>
        <sz val="11"/>
        <color theme="1"/>
        <rFont val="Calibri"/>
        <family val="2"/>
      </rPr>
      <t>Contenido en macro nutrientes</t>
    </r>
  </si>
  <si>
    <r>
      <rPr>
        <sz val="11"/>
        <color rgb="FFFF0000"/>
        <rFont val="Calibri"/>
        <family val="2"/>
      </rPr>
      <t>Si sabe cuál es la fuente de fertilizantes para cada nutriente, por favor escriba "Y" en el cuadro debajo del fertilizante seleccionado. Si el origen es desconocido, puede dejar las celdas en blanco. Tenga cuidado de seleccionar sólo un tipo de origen por nutriente!</t>
    </r>
  </si>
  <si>
    <r>
      <rPr>
        <sz val="11"/>
        <color theme="1"/>
        <rFont val="Calibri"/>
        <family val="2"/>
      </rPr>
      <t>N de la urea</t>
    </r>
  </si>
  <si>
    <r>
      <rPr>
        <sz val="11"/>
        <color theme="1"/>
        <rFont val="Calibri"/>
        <family val="2"/>
      </rPr>
      <t>N del nitrato de amonio</t>
    </r>
  </si>
  <si>
    <r>
      <rPr>
        <sz val="11"/>
        <color theme="1"/>
        <rFont val="Calibri"/>
        <family val="2"/>
      </rPr>
      <t>N del sulfato de amonio</t>
    </r>
  </si>
  <si>
    <r>
      <rPr>
        <sz val="11"/>
        <color theme="1"/>
        <rFont val="Calibri"/>
        <family val="2"/>
      </rPr>
      <t>N del cloruro de amonio</t>
    </r>
  </si>
  <si>
    <r>
      <rPr>
        <sz val="11"/>
        <color theme="1"/>
        <rFont val="Calibri"/>
        <family val="2"/>
      </rPr>
      <t>N del fosfato diamónico</t>
    </r>
  </si>
  <si>
    <r>
      <rPr>
        <sz val="11"/>
        <color theme="1"/>
        <rFont val="Calibri"/>
        <family val="2"/>
      </rPr>
      <t>Contenido de N</t>
    </r>
  </si>
  <si>
    <r>
      <rPr>
        <sz val="11"/>
        <color theme="1"/>
        <rFont val="Calibri"/>
        <family val="2"/>
      </rPr>
      <t>% de N</t>
    </r>
  </si>
  <si>
    <r>
      <rPr>
        <sz val="11"/>
        <color theme="1"/>
        <rFont val="Calibri"/>
        <family val="2"/>
      </rPr>
      <t>P2O5 del fosfato diamónico</t>
    </r>
  </si>
  <si>
    <r>
      <rPr>
        <sz val="11"/>
        <color theme="1"/>
        <rFont val="Calibri"/>
        <family val="2"/>
      </rPr>
      <t>P2O5 del superfosfato triple</t>
    </r>
  </si>
  <si>
    <r>
      <rPr>
        <sz val="11"/>
        <color theme="1"/>
        <rFont val="Calibri"/>
        <family val="2"/>
      </rPr>
      <t>P2O5 del fosfato de roca del suelo</t>
    </r>
  </si>
  <si>
    <r>
      <rPr>
        <sz val="11"/>
        <color theme="1"/>
        <rFont val="Calibri"/>
        <family val="2"/>
      </rPr>
      <t>Contenido de P2O5.</t>
    </r>
  </si>
  <si>
    <r>
      <rPr>
        <sz val="11"/>
        <color theme="1"/>
        <rFont val="Calibri"/>
        <family val="2"/>
      </rPr>
      <t>% de P2O5.</t>
    </r>
  </si>
  <si>
    <r>
      <rPr>
        <sz val="11"/>
        <color theme="1"/>
        <rFont val="Calibri"/>
        <family val="2"/>
      </rPr>
      <t>K2O del cloruro de potasio o cloruro de potasio</t>
    </r>
  </si>
  <si>
    <r>
      <rPr>
        <sz val="11"/>
        <color theme="1"/>
        <rFont val="Calibri"/>
        <family val="2"/>
      </rPr>
      <t>K2O del sulfato de potasio</t>
    </r>
  </si>
  <si>
    <r>
      <rPr>
        <sz val="11"/>
        <color theme="1"/>
        <rFont val="Calibri"/>
        <family val="2"/>
      </rPr>
      <t>Contenido de K2O.</t>
    </r>
  </si>
  <si>
    <r>
      <rPr>
        <sz val="11"/>
        <color theme="1"/>
        <rFont val="Calibri"/>
        <family val="2"/>
      </rPr>
      <t>% de K2O.</t>
    </r>
  </si>
  <si>
    <r>
      <rPr>
        <b/>
        <sz val="11"/>
        <color theme="1"/>
        <rFont val="Calibri"/>
        <family val="2"/>
      </rPr>
      <t>Contenido en macro nutrientes secundarios</t>
    </r>
  </si>
  <si>
    <r>
      <rPr>
        <sz val="11"/>
        <color theme="1"/>
        <rFont val="Calibri"/>
        <family val="2"/>
      </rPr>
      <t>Contenido de CA</t>
    </r>
  </si>
  <si>
    <r>
      <rPr>
        <sz val="11"/>
        <color theme="1"/>
        <rFont val="Calibri"/>
        <family val="2"/>
      </rPr>
      <t>% de CaCl2.</t>
    </r>
  </si>
  <si>
    <r>
      <rPr>
        <sz val="11"/>
        <color theme="1"/>
        <rFont val="Calibri"/>
        <family val="2"/>
      </rPr>
      <t>Contenido de MgO</t>
    </r>
  </si>
  <si>
    <r>
      <rPr>
        <sz val="11"/>
        <color theme="1"/>
        <rFont val="Calibri"/>
        <family val="2"/>
      </rPr>
      <t>% de MgO</t>
    </r>
  </si>
  <si>
    <r>
      <rPr>
        <sz val="11"/>
        <color theme="1"/>
        <rFont val="Calibri"/>
        <family val="2"/>
      </rPr>
      <t>Contenido de S</t>
    </r>
  </si>
  <si>
    <r>
      <rPr>
        <sz val="11"/>
        <color theme="1"/>
        <rFont val="Calibri"/>
        <family val="2"/>
      </rPr>
      <t>% de S</t>
    </r>
  </si>
  <si>
    <r>
      <rPr>
        <b/>
        <sz val="11"/>
        <color theme="1"/>
        <rFont val="Calibri"/>
        <family val="2"/>
      </rPr>
      <t>Contenido en micro nutrientes</t>
    </r>
  </si>
  <si>
    <r>
      <rPr>
        <sz val="11"/>
        <color theme="1"/>
        <rFont val="Calibri"/>
        <family val="2"/>
      </rPr>
      <t>Contenido en Cu</t>
    </r>
  </si>
  <si>
    <r>
      <rPr>
        <sz val="11"/>
        <color theme="1"/>
        <rFont val="Calibri"/>
        <family val="2"/>
      </rPr>
      <t>% de CuO</t>
    </r>
  </si>
  <si>
    <r>
      <rPr>
        <sz val="11"/>
        <color theme="1"/>
        <rFont val="Calibri"/>
        <family val="2"/>
      </rPr>
      <t>Contenido en Fe</t>
    </r>
  </si>
  <si>
    <r>
      <rPr>
        <sz val="11"/>
        <color theme="1"/>
        <rFont val="Calibri"/>
        <family val="2"/>
      </rPr>
      <t>% de FeSO4.</t>
    </r>
  </si>
  <si>
    <r>
      <rPr>
        <sz val="11"/>
        <color theme="1"/>
        <rFont val="Calibri"/>
        <family val="2"/>
      </rPr>
      <t>Contenido en B</t>
    </r>
  </si>
  <si>
    <r>
      <rPr>
        <sz val="11"/>
        <color theme="1"/>
        <rFont val="Calibri"/>
        <family val="2"/>
      </rPr>
      <t>% de B2O3.</t>
    </r>
  </si>
  <si>
    <r>
      <rPr>
        <sz val="11"/>
        <color theme="1"/>
        <rFont val="Calibri"/>
        <family val="2"/>
      </rPr>
      <t>Contenido en Zn</t>
    </r>
  </si>
  <si>
    <r>
      <rPr>
        <sz val="11"/>
        <color theme="1"/>
        <rFont val="Calibri"/>
        <family val="2"/>
      </rPr>
      <t>% de ZnO</t>
    </r>
  </si>
  <si>
    <r>
      <rPr>
        <b/>
        <sz val="11"/>
        <color rgb="FF1F497D"/>
        <rFont val="Calibri"/>
        <family val="2"/>
      </rPr>
      <t>Total de CO2eq/ton fertilizante complejo</t>
    </r>
  </si>
  <si>
    <r>
      <rPr>
        <sz val="11"/>
        <color theme="1"/>
        <rFont val="Calibri"/>
        <family val="2"/>
      </rPr>
      <t>Fórmula del fertilizante complejo</t>
    </r>
  </si>
  <si>
    <r>
      <rPr>
        <b/>
        <sz val="11"/>
        <color rgb="FFFF0000"/>
        <rFont val="Calibri"/>
        <family val="2"/>
      </rPr>
      <t>Definido por el usuario 4</t>
    </r>
  </si>
  <si>
    <r>
      <rPr>
        <b/>
        <sz val="11"/>
        <color theme="1"/>
        <rFont val="Calibri"/>
        <family val="2"/>
      </rPr>
      <t>Contenido en macro nutrientes</t>
    </r>
  </si>
  <si>
    <r>
      <rPr>
        <sz val="11"/>
        <color rgb="FFFF0000"/>
        <rFont val="Calibri"/>
        <family val="2"/>
      </rPr>
      <t>Si sabe cuál es la fuente de fertilizantes para cada nutriente, por favor escriba "Y" en el cuadro debajo del fertilizante seleccionado. Si el origen es desconocido, puede dejar las celdas en blanco. Tenga cuidado de seleccionar sólo un tipo de origen por nutriente!</t>
    </r>
  </si>
  <si>
    <r>
      <rPr>
        <sz val="11"/>
        <color theme="1"/>
        <rFont val="Calibri"/>
        <family val="2"/>
      </rPr>
      <t>N de la urea</t>
    </r>
  </si>
  <si>
    <r>
      <rPr>
        <sz val="11"/>
        <color theme="1"/>
        <rFont val="Calibri"/>
        <family val="2"/>
      </rPr>
      <t>N del nitrato de amonio</t>
    </r>
  </si>
  <si>
    <r>
      <rPr>
        <sz val="11"/>
        <color theme="1"/>
        <rFont val="Calibri"/>
        <family val="2"/>
      </rPr>
      <t>N del sulfato de amonio</t>
    </r>
  </si>
  <si>
    <r>
      <rPr>
        <sz val="11"/>
        <color theme="1"/>
        <rFont val="Calibri"/>
        <family val="2"/>
      </rPr>
      <t>N del cloruro de amonio</t>
    </r>
  </si>
  <si>
    <r>
      <rPr>
        <sz val="11"/>
        <color theme="1"/>
        <rFont val="Calibri"/>
        <family val="2"/>
      </rPr>
      <t>N del fosfato diamónico</t>
    </r>
  </si>
  <si>
    <r>
      <rPr>
        <sz val="11"/>
        <color theme="1"/>
        <rFont val="Calibri"/>
        <family val="2"/>
      </rPr>
      <t>Contenido de N</t>
    </r>
  </si>
  <si>
    <r>
      <rPr>
        <sz val="11"/>
        <color theme="1"/>
        <rFont val="Calibri"/>
        <family val="2"/>
      </rPr>
      <t>% de N</t>
    </r>
  </si>
  <si>
    <r>
      <rPr>
        <sz val="11"/>
        <color theme="1"/>
        <rFont val="Calibri"/>
        <family val="2"/>
      </rPr>
      <t>P2O5 del fosfato diamónico</t>
    </r>
  </si>
  <si>
    <r>
      <rPr>
        <sz val="11"/>
        <color theme="1"/>
        <rFont val="Calibri"/>
        <family val="2"/>
      </rPr>
      <t>P2O5 del superfosfato triple</t>
    </r>
  </si>
  <si>
    <r>
      <rPr>
        <sz val="11"/>
        <color theme="1"/>
        <rFont val="Calibri"/>
        <family val="2"/>
      </rPr>
      <t>P2O5 del fosfato de roca del suelo</t>
    </r>
  </si>
  <si>
    <r>
      <rPr>
        <sz val="11"/>
        <color theme="1"/>
        <rFont val="Calibri"/>
        <family val="2"/>
      </rPr>
      <t>Contenido de P2O5.</t>
    </r>
  </si>
  <si>
    <r>
      <rPr>
        <sz val="11"/>
        <color theme="1"/>
        <rFont val="Calibri"/>
        <family val="2"/>
      </rPr>
      <t>% de P2O5.</t>
    </r>
  </si>
  <si>
    <r>
      <rPr>
        <sz val="11"/>
        <color theme="1"/>
        <rFont val="Calibri"/>
        <family val="2"/>
      </rPr>
      <t>K2O del cloruro de potasio o cloruro de potasio</t>
    </r>
  </si>
  <si>
    <r>
      <rPr>
        <sz val="11"/>
        <color theme="1"/>
        <rFont val="Calibri"/>
        <family val="2"/>
      </rPr>
      <t>K2O del sulfato de potasio</t>
    </r>
  </si>
  <si>
    <r>
      <rPr>
        <sz val="11"/>
        <color theme="1"/>
        <rFont val="Calibri"/>
        <family val="2"/>
      </rPr>
      <t>Contenido de K2O.</t>
    </r>
  </si>
  <si>
    <r>
      <rPr>
        <sz val="11"/>
        <color theme="1"/>
        <rFont val="Calibri"/>
        <family val="2"/>
      </rPr>
      <t>% de K2O.</t>
    </r>
  </si>
  <si>
    <r>
      <rPr>
        <b/>
        <sz val="11"/>
        <color theme="1"/>
        <rFont val="Calibri"/>
        <family val="2"/>
      </rPr>
      <t>Contenido en macro nutrientes secundarios</t>
    </r>
  </si>
  <si>
    <r>
      <rPr>
        <sz val="11"/>
        <color theme="1"/>
        <rFont val="Calibri"/>
        <family val="2"/>
      </rPr>
      <t>Contenido de CA</t>
    </r>
  </si>
  <si>
    <r>
      <rPr>
        <sz val="11"/>
        <color theme="1"/>
        <rFont val="Calibri"/>
        <family val="2"/>
      </rPr>
      <t>% de CaCl2.</t>
    </r>
  </si>
  <si>
    <r>
      <rPr>
        <sz val="11"/>
        <color theme="1"/>
        <rFont val="Calibri"/>
        <family val="2"/>
      </rPr>
      <t>Contenido de MgO</t>
    </r>
  </si>
  <si>
    <r>
      <rPr>
        <sz val="11"/>
        <color theme="1"/>
        <rFont val="Calibri"/>
        <family val="2"/>
      </rPr>
      <t>% de MgO</t>
    </r>
  </si>
  <si>
    <r>
      <rPr>
        <sz val="11"/>
        <color theme="1"/>
        <rFont val="Calibri"/>
        <family val="2"/>
      </rPr>
      <t>Contenido de S</t>
    </r>
  </si>
  <si>
    <r>
      <rPr>
        <sz val="11"/>
        <color theme="1"/>
        <rFont val="Calibri"/>
        <family val="2"/>
      </rPr>
      <t>% de S</t>
    </r>
  </si>
  <si>
    <r>
      <rPr>
        <b/>
        <sz val="11"/>
        <color theme="1"/>
        <rFont val="Calibri"/>
        <family val="2"/>
      </rPr>
      <t>Contenido en micro nutrientes</t>
    </r>
  </si>
  <si>
    <r>
      <rPr>
        <sz val="11"/>
        <color theme="1"/>
        <rFont val="Calibri"/>
        <family val="2"/>
      </rPr>
      <t>Contenido en Cu</t>
    </r>
  </si>
  <si>
    <r>
      <rPr>
        <sz val="11"/>
        <color theme="1"/>
        <rFont val="Calibri"/>
        <family val="2"/>
      </rPr>
      <t>% de CuO</t>
    </r>
  </si>
  <si>
    <r>
      <rPr>
        <sz val="11"/>
        <color theme="1"/>
        <rFont val="Calibri"/>
        <family val="2"/>
      </rPr>
      <t>Contenido en Fe</t>
    </r>
  </si>
  <si>
    <r>
      <rPr>
        <sz val="11"/>
        <color theme="1"/>
        <rFont val="Calibri"/>
        <family val="2"/>
      </rPr>
      <t>% de FeSO4.</t>
    </r>
  </si>
  <si>
    <r>
      <rPr>
        <sz val="11"/>
        <color theme="1"/>
        <rFont val="Calibri"/>
        <family val="2"/>
      </rPr>
      <t>Contenido en B</t>
    </r>
  </si>
  <si>
    <r>
      <rPr>
        <sz val="11"/>
        <color theme="1"/>
        <rFont val="Calibri"/>
        <family val="2"/>
      </rPr>
      <t>% de B2O3.</t>
    </r>
  </si>
  <si>
    <r>
      <rPr>
        <sz val="11"/>
        <color theme="1"/>
        <rFont val="Calibri"/>
        <family val="2"/>
      </rPr>
      <t>Contenido en Zn</t>
    </r>
  </si>
  <si>
    <r>
      <rPr>
        <sz val="11"/>
        <color theme="1"/>
        <rFont val="Calibri"/>
        <family val="2"/>
      </rPr>
      <t>% de ZnO</t>
    </r>
  </si>
  <si>
    <r>
      <rPr>
        <b/>
        <sz val="11"/>
        <color rgb="FF1F497D"/>
        <rFont val="Calibri"/>
        <family val="2"/>
      </rPr>
      <t>Total de CO2eq/ton fertilizante complejo</t>
    </r>
  </si>
  <si>
    <r>
      <rPr>
        <sz val="11"/>
        <color theme="1"/>
        <rFont val="Calibri"/>
        <family val="2"/>
      </rPr>
      <t>Fórmula del fertilizante complejo</t>
    </r>
  </si>
  <si>
    <r>
      <rPr>
        <b/>
        <sz val="11"/>
        <color rgb="FFFF0000"/>
        <rFont val="Calibri"/>
        <family val="2"/>
      </rPr>
      <t>Definido por el usuario 5</t>
    </r>
  </si>
  <si>
    <r>
      <rPr>
        <b/>
        <sz val="11"/>
        <color theme="1"/>
        <rFont val="Calibri"/>
        <family val="2"/>
      </rPr>
      <t>Contenido en macro nutrientes</t>
    </r>
  </si>
  <si>
    <r>
      <rPr>
        <sz val="11"/>
        <color rgb="FFFF0000"/>
        <rFont val="Calibri"/>
        <family val="2"/>
      </rPr>
      <t>Si sabe cuál es la fuente de fertilizantes para cada nutriente, por favor escriba "Y" en el cuadro debajo del fertilizante seleccionado. Si el origen es desconocido, puede dejar las celdas en blanco. Tenga cuidado de seleccionar sólo un tipo de origen por nutriente!</t>
    </r>
  </si>
  <si>
    <r>
      <rPr>
        <sz val="11"/>
        <color theme="1"/>
        <rFont val="Calibri"/>
        <family val="2"/>
      </rPr>
      <t>N de la urea</t>
    </r>
  </si>
  <si>
    <r>
      <rPr>
        <sz val="11"/>
        <color theme="1"/>
        <rFont val="Calibri"/>
        <family val="2"/>
      </rPr>
      <t>N del nitrato de amonio</t>
    </r>
  </si>
  <si>
    <r>
      <rPr>
        <sz val="11"/>
        <color theme="1"/>
        <rFont val="Calibri"/>
        <family val="2"/>
      </rPr>
      <t>N del sulfato de amonio</t>
    </r>
  </si>
  <si>
    <r>
      <rPr>
        <sz val="11"/>
        <color theme="1"/>
        <rFont val="Calibri"/>
        <family val="2"/>
      </rPr>
      <t>N del cloruro de amonio</t>
    </r>
  </si>
  <si>
    <r>
      <rPr>
        <sz val="11"/>
        <color theme="1"/>
        <rFont val="Calibri"/>
        <family val="2"/>
      </rPr>
      <t>N del fosfato diamónico</t>
    </r>
  </si>
  <si>
    <r>
      <rPr>
        <sz val="11"/>
        <color theme="1"/>
        <rFont val="Calibri"/>
        <family val="2"/>
      </rPr>
      <t>Contenido de N</t>
    </r>
  </si>
  <si>
    <r>
      <rPr>
        <sz val="11"/>
        <color theme="1"/>
        <rFont val="Calibri"/>
        <family val="2"/>
      </rPr>
      <t>% de N</t>
    </r>
  </si>
  <si>
    <r>
      <rPr>
        <sz val="11"/>
        <color theme="1"/>
        <rFont val="Calibri"/>
        <family val="2"/>
      </rPr>
      <t>P2O5 del fosfato diamónico</t>
    </r>
  </si>
  <si>
    <r>
      <rPr>
        <sz val="11"/>
        <color theme="1"/>
        <rFont val="Calibri"/>
        <family val="2"/>
      </rPr>
      <t>P2O5 del superfosfato triple</t>
    </r>
  </si>
  <si>
    <r>
      <rPr>
        <sz val="11"/>
        <color theme="1"/>
        <rFont val="Calibri"/>
        <family val="2"/>
      </rPr>
      <t>P2O5 del fosfato de roca del suelo</t>
    </r>
  </si>
  <si>
    <r>
      <rPr>
        <sz val="11"/>
        <color theme="1"/>
        <rFont val="Calibri"/>
        <family val="2"/>
      </rPr>
      <t>Contenido de P2O5.</t>
    </r>
  </si>
  <si>
    <r>
      <rPr>
        <sz val="11"/>
        <color theme="1"/>
        <rFont val="Calibri"/>
        <family val="2"/>
      </rPr>
      <t>% de P2O5.</t>
    </r>
  </si>
  <si>
    <r>
      <rPr>
        <sz val="11"/>
        <color theme="1"/>
        <rFont val="Calibri"/>
        <family val="2"/>
      </rPr>
      <t>K2O del cloruro de potasio o cloruro de potasio</t>
    </r>
  </si>
  <si>
    <r>
      <rPr>
        <sz val="11"/>
        <color theme="1"/>
        <rFont val="Calibri"/>
        <family val="2"/>
      </rPr>
      <t>K2O del sulfato de potasio</t>
    </r>
  </si>
  <si>
    <r>
      <rPr>
        <sz val="11"/>
        <color theme="1"/>
        <rFont val="Calibri"/>
        <family val="2"/>
      </rPr>
      <t>Contenido de K2O.</t>
    </r>
  </si>
  <si>
    <r>
      <rPr>
        <sz val="11"/>
        <color theme="1"/>
        <rFont val="Calibri"/>
        <family val="2"/>
      </rPr>
      <t>% de K2O.</t>
    </r>
  </si>
  <si>
    <r>
      <rPr>
        <b/>
        <sz val="11"/>
        <color theme="1"/>
        <rFont val="Calibri"/>
        <family val="2"/>
      </rPr>
      <t>Contenido en macro nutrientes secundarios</t>
    </r>
  </si>
  <si>
    <r>
      <rPr>
        <sz val="11"/>
        <color theme="1"/>
        <rFont val="Calibri"/>
        <family val="2"/>
      </rPr>
      <t>Contenido de CA</t>
    </r>
  </si>
  <si>
    <r>
      <rPr>
        <sz val="11"/>
        <color theme="1"/>
        <rFont val="Calibri"/>
        <family val="2"/>
      </rPr>
      <t>% de CaCl2.</t>
    </r>
  </si>
  <si>
    <r>
      <rPr>
        <sz val="11"/>
        <color theme="1"/>
        <rFont val="Calibri"/>
        <family val="2"/>
      </rPr>
      <t>Contenido de MgO</t>
    </r>
  </si>
  <si>
    <r>
      <rPr>
        <sz val="11"/>
        <color theme="1"/>
        <rFont val="Calibri"/>
        <family val="2"/>
      </rPr>
      <t>% de MgO</t>
    </r>
  </si>
  <si>
    <r>
      <rPr>
        <sz val="11"/>
        <color theme="1"/>
        <rFont val="Calibri"/>
        <family val="2"/>
      </rPr>
      <t>Contenido de S</t>
    </r>
  </si>
  <si>
    <r>
      <rPr>
        <sz val="11"/>
        <color theme="1"/>
        <rFont val="Calibri"/>
        <family val="2"/>
      </rPr>
      <t>% de S</t>
    </r>
  </si>
  <si>
    <r>
      <rPr>
        <b/>
        <sz val="11"/>
        <color theme="1"/>
        <rFont val="Calibri"/>
        <family val="2"/>
      </rPr>
      <t>Contenido en micro nutrientes</t>
    </r>
  </si>
  <si>
    <r>
      <rPr>
        <sz val="11"/>
        <color theme="1"/>
        <rFont val="Calibri"/>
        <family val="2"/>
      </rPr>
      <t>Contenido en Cu</t>
    </r>
  </si>
  <si>
    <r>
      <rPr>
        <sz val="11"/>
        <color theme="1"/>
        <rFont val="Calibri"/>
        <family val="2"/>
      </rPr>
      <t>% de CuO</t>
    </r>
  </si>
  <si>
    <r>
      <rPr>
        <sz val="11"/>
        <color theme="1"/>
        <rFont val="Calibri"/>
        <family val="2"/>
      </rPr>
      <t>Contenido en Fe</t>
    </r>
  </si>
  <si>
    <r>
      <rPr>
        <sz val="11"/>
        <color theme="1"/>
        <rFont val="Calibri"/>
        <family val="2"/>
      </rPr>
      <t>% de FeSO4.</t>
    </r>
  </si>
  <si>
    <r>
      <rPr>
        <sz val="11"/>
        <color theme="1"/>
        <rFont val="Calibri"/>
        <family val="2"/>
      </rPr>
      <t>Contenido en B</t>
    </r>
  </si>
  <si>
    <r>
      <rPr>
        <sz val="11"/>
        <color theme="1"/>
        <rFont val="Calibri"/>
        <family val="2"/>
      </rPr>
      <t>% de B2O3.</t>
    </r>
  </si>
  <si>
    <r>
      <rPr>
        <sz val="11"/>
        <color theme="1"/>
        <rFont val="Calibri"/>
        <family val="2"/>
      </rPr>
      <t>Contenido en Zn</t>
    </r>
  </si>
  <si>
    <r>
      <rPr>
        <sz val="11"/>
        <color theme="1"/>
        <rFont val="Calibri"/>
        <family val="2"/>
      </rPr>
      <t>% de ZnO</t>
    </r>
  </si>
  <si>
    <r>
      <rPr>
        <b/>
        <sz val="11"/>
        <color rgb="FF1F497D"/>
        <rFont val="Calibri"/>
        <family val="2"/>
      </rPr>
      <t>Total de CO2eq/ton fertilizante complejo</t>
    </r>
  </si>
  <si>
    <r>
      <rPr>
        <sz val="11"/>
        <color theme="1"/>
        <rFont val="Calibri"/>
        <family val="2"/>
      </rPr>
      <t>Fórmula del fertilizante complejo</t>
    </r>
  </si>
  <si>
    <r>
      <rPr>
        <b/>
        <sz val="11"/>
        <color rgb="FFFF0000"/>
        <rFont val="Calibri"/>
        <family val="2"/>
      </rPr>
      <t>Definido por el usuario 6</t>
    </r>
  </si>
  <si>
    <r>
      <rPr>
        <b/>
        <sz val="11"/>
        <color theme="1"/>
        <rFont val="Calibri"/>
        <family val="2"/>
      </rPr>
      <t>Contenido en macro nutrientes</t>
    </r>
  </si>
  <si>
    <r>
      <rPr>
        <sz val="11"/>
        <color rgb="FFFF0000"/>
        <rFont val="Calibri"/>
        <family val="2"/>
      </rPr>
      <t>Si sabe cuál es la fuente de fertilizantes para cada nutriente, por favor escriba "Y" en el cuadro debajo del fertilizante seleccionado. Si el origen es desconocido, puede dejar las celdas en blanco. Tenga cuidado de seleccionar sólo un tipo de origen por nutriente!</t>
    </r>
  </si>
  <si>
    <r>
      <rPr>
        <sz val="11"/>
        <color theme="1"/>
        <rFont val="Calibri"/>
        <family val="2"/>
      </rPr>
      <t>N de la urea</t>
    </r>
  </si>
  <si>
    <r>
      <rPr>
        <sz val="11"/>
        <color theme="1"/>
        <rFont val="Calibri"/>
        <family val="2"/>
      </rPr>
      <t>N del nitrato de amonio</t>
    </r>
  </si>
  <si>
    <r>
      <rPr>
        <sz val="11"/>
        <color theme="1"/>
        <rFont val="Calibri"/>
        <family val="2"/>
      </rPr>
      <t>N del sulfato de amonio</t>
    </r>
  </si>
  <si>
    <r>
      <rPr>
        <sz val="11"/>
        <color theme="1"/>
        <rFont val="Calibri"/>
        <family val="2"/>
      </rPr>
      <t>N del cloruro de amonio</t>
    </r>
  </si>
  <si>
    <r>
      <rPr>
        <sz val="11"/>
        <color theme="1"/>
        <rFont val="Calibri"/>
        <family val="2"/>
      </rPr>
      <t>N del fosfato diamónico</t>
    </r>
  </si>
  <si>
    <r>
      <rPr>
        <sz val="11"/>
        <color theme="1"/>
        <rFont val="Calibri"/>
        <family val="2"/>
      </rPr>
      <t>Contenido de N</t>
    </r>
  </si>
  <si>
    <r>
      <rPr>
        <sz val="11"/>
        <color theme="1"/>
        <rFont val="Calibri"/>
        <family val="2"/>
      </rPr>
      <t>% de N</t>
    </r>
  </si>
  <si>
    <r>
      <rPr>
        <sz val="11"/>
        <color theme="1"/>
        <rFont val="Calibri"/>
        <family val="2"/>
      </rPr>
      <t>P2O5 del fosfato diamónico</t>
    </r>
  </si>
  <si>
    <r>
      <rPr>
        <sz val="11"/>
        <color theme="1"/>
        <rFont val="Calibri"/>
        <family val="2"/>
      </rPr>
      <t>P2O5 del superfosfato triple</t>
    </r>
  </si>
  <si>
    <r>
      <rPr>
        <sz val="11"/>
        <color theme="1"/>
        <rFont val="Calibri"/>
        <family val="2"/>
      </rPr>
      <t>P2O5 del fosfato de roca del suelo</t>
    </r>
  </si>
  <si>
    <r>
      <rPr>
        <sz val="11"/>
        <color theme="1"/>
        <rFont val="Calibri"/>
        <family val="2"/>
      </rPr>
      <t>Contenido de P2O5.</t>
    </r>
  </si>
  <si>
    <r>
      <rPr>
        <sz val="11"/>
        <color theme="1"/>
        <rFont val="Calibri"/>
        <family val="2"/>
      </rPr>
      <t>% de P2O5.</t>
    </r>
  </si>
  <si>
    <r>
      <rPr>
        <sz val="11"/>
        <color theme="1"/>
        <rFont val="Calibri"/>
        <family val="2"/>
      </rPr>
      <t>K2O del cloruro de potasio o cloruro de potasio</t>
    </r>
  </si>
  <si>
    <r>
      <rPr>
        <sz val="11"/>
        <color theme="1"/>
        <rFont val="Calibri"/>
        <family val="2"/>
      </rPr>
      <t>K2O del sulfato de potasio</t>
    </r>
  </si>
  <si>
    <r>
      <rPr>
        <sz val="11"/>
        <color theme="1"/>
        <rFont val="Calibri"/>
        <family val="2"/>
      </rPr>
      <t>Contenido de K2O.</t>
    </r>
  </si>
  <si>
    <r>
      <rPr>
        <sz val="11"/>
        <color theme="1"/>
        <rFont val="Calibri"/>
        <family val="2"/>
      </rPr>
      <t>% de K2O.</t>
    </r>
  </si>
  <si>
    <r>
      <rPr>
        <b/>
        <sz val="11"/>
        <color theme="1"/>
        <rFont val="Calibri"/>
        <family val="2"/>
      </rPr>
      <t>Contenido en macro nutrientes secundarios</t>
    </r>
  </si>
  <si>
    <r>
      <rPr>
        <sz val="11"/>
        <color theme="1"/>
        <rFont val="Calibri"/>
        <family val="2"/>
      </rPr>
      <t>Contenido de CA</t>
    </r>
  </si>
  <si>
    <r>
      <rPr>
        <sz val="11"/>
        <color theme="1"/>
        <rFont val="Calibri"/>
        <family val="2"/>
      </rPr>
      <t>% de CaCl2.</t>
    </r>
  </si>
  <si>
    <r>
      <rPr>
        <sz val="11"/>
        <color theme="1"/>
        <rFont val="Calibri"/>
        <family val="2"/>
      </rPr>
      <t>Contenido de MgO</t>
    </r>
  </si>
  <si>
    <r>
      <rPr>
        <sz val="11"/>
        <color theme="1"/>
        <rFont val="Calibri"/>
        <family val="2"/>
      </rPr>
      <t>% de MgO</t>
    </r>
  </si>
  <si>
    <r>
      <rPr>
        <sz val="11"/>
        <color theme="1"/>
        <rFont val="Calibri"/>
        <family val="2"/>
      </rPr>
      <t>Contenido de S</t>
    </r>
  </si>
  <si>
    <r>
      <rPr>
        <sz val="11"/>
        <color theme="1"/>
        <rFont val="Calibri"/>
        <family val="2"/>
      </rPr>
      <t>% de S</t>
    </r>
  </si>
  <si>
    <r>
      <rPr>
        <b/>
        <sz val="11"/>
        <color theme="1"/>
        <rFont val="Calibri"/>
        <family val="2"/>
      </rPr>
      <t>Contenido en micro nutrientes</t>
    </r>
  </si>
  <si>
    <r>
      <rPr>
        <sz val="11"/>
        <color theme="1"/>
        <rFont val="Calibri"/>
        <family val="2"/>
      </rPr>
      <t>Contenido en Cu</t>
    </r>
  </si>
  <si>
    <r>
      <rPr>
        <sz val="11"/>
        <color theme="1"/>
        <rFont val="Calibri"/>
        <family val="2"/>
      </rPr>
      <t>% de CuO</t>
    </r>
  </si>
  <si>
    <r>
      <rPr>
        <sz val="11"/>
        <color theme="1"/>
        <rFont val="Calibri"/>
        <family val="2"/>
      </rPr>
      <t>Contenido en Fe</t>
    </r>
  </si>
  <si>
    <r>
      <rPr>
        <sz val="11"/>
        <color theme="1"/>
        <rFont val="Calibri"/>
        <family val="2"/>
      </rPr>
      <t>% de FeSO4.</t>
    </r>
  </si>
  <si>
    <r>
      <rPr>
        <sz val="11"/>
        <color theme="1"/>
        <rFont val="Calibri"/>
        <family val="2"/>
      </rPr>
      <t>Contenido en B</t>
    </r>
  </si>
  <si>
    <r>
      <rPr>
        <sz val="11"/>
        <color theme="1"/>
        <rFont val="Calibri"/>
        <family val="2"/>
      </rPr>
      <t>% de B2O3.</t>
    </r>
  </si>
  <si>
    <r>
      <rPr>
        <sz val="11"/>
        <color theme="1"/>
        <rFont val="Calibri"/>
        <family val="2"/>
      </rPr>
      <t>Contenido en Zn</t>
    </r>
  </si>
  <si>
    <r>
      <rPr>
        <sz val="11"/>
        <color theme="1"/>
        <rFont val="Calibri"/>
        <family val="2"/>
      </rPr>
      <t>% de ZnO</t>
    </r>
  </si>
  <si>
    <r>
      <rPr>
        <b/>
        <sz val="11"/>
        <color rgb="FF1F497D"/>
        <rFont val="Calibri"/>
        <family val="2"/>
      </rPr>
      <t>Total de CO2eq/ton fertilizante complejo</t>
    </r>
  </si>
  <si>
    <r>
      <rPr>
        <sz val="11"/>
        <color theme="1"/>
        <rFont val="Calibri"/>
        <family val="2"/>
      </rPr>
      <t>Fórmula del fertilizante complejo</t>
    </r>
  </si>
  <si>
    <r>
      <rPr>
        <b/>
        <sz val="11"/>
        <color rgb="FFFF0000"/>
        <rFont val="Calibri"/>
        <family val="2"/>
      </rPr>
      <t>Definido por el usuario 7</t>
    </r>
  </si>
  <si>
    <r>
      <rPr>
        <b/>
        <sz val="11"/>
        <color theme="1"/>
        <rFont val="Calibri"/>
        <family val="2"/>
      </rPr>
      <t>Contenido en macro nutrientes</t>
    </r>
  </si>
  <si>
    <r>
      <rPr>
        <sz val="11"/>
        <color theme="1"/>
        <rFont val="Calibri"/>
        <family val="2"/>
      </rPr>
      <t>N de la urea</t>
    </r>
  </si>
  <si>
    <r>
      <rPr>
        <sz val="11"/>
        <color theme="1"/>
        <rFont val="Calibri"/>
        <family val="2"/>
      </rPr>
      <t>N del nitrato de amonio</t>
    </r>
  </si>
  <si>
    <r>
      <rPr>
        <sz val="11"/>
        <color theme="1"/>
        <rFont val="Calibri"/>
        <family val="2"/>
      </rPr>
      <t>N del sulfato de amonio</t>
    </r>
  </si>
  <si>
    <r>
      <rPr>
        <sz val="11"/>
        <color theme="1"/>
        <rFont val="Calibri"/>
        <family val="2"/>
      </rPr>
      <t>N del cloruro de amonio</t>
    </r>
  </si>
  <si>
    <r>
      <rPr>
        <sz val="11"/>
        <color theme="1"/>
        <rFont val="Calibri"/>
        <family val="2"/>
      </rPr>
      <t>N del fosfato diamónico</t>
    </r>
  </si>
  <si>
    <r>
      <rPr>
        <sz val="11"/>
        <color theme="1"/>
        <rFont val="Calibri"/>
        <family val="2"/>
      </rPr>
      <t>Contenido de N</t>
    </r>
  </si>
  <si>
    <r>
      <rPr>
        <sz val="11"/>
        <color theme="1"/>
        <rFont val="Calibri"/>
        <family val="2"/>
      </rPr>
      <t>% de N</t>
    </r>
  </si>
  <si>
    <r>
      <rPr>
        <sz val="11"/>
        <color theme="1"/>
        <rFont val="Calibri"/>
        <family val="2"/>
      </rPr>
      <t>P2O5 del fosfato diamónico</t>
    </r>
  </si>
  <si>
    <r>
      <rPr>
        <sz val="11"/>
        <color theme="1"/>
        <rFont val="Calibri"/>
        <family val="2"/>
      </rPr>
      <t>P2O5 del superfosfato triple</t>
    </r>
  </si>
  <si>
    <r>
      <rPr>
        <sz val="11"/>
        <color theme="1"/>
        <rFont val="Calibri"/>
        <family val="2"/>
      </rPr>
      <t>P2O5 del fosfato de roca del suelo</t>
    </r>
  </si>
  <si>
    <r>
      <rPr>
        <sz val="11"/>
        <color theme="1"/>
        <rFont val="Calibri"/>
        <family val="2"/>
      </rPr>
      <t>Contenido de P2O5.</t>
    </r>
  </si>
  <si>
    <r>
      <rPr>
        <sz val="11"/>
        <color theme="1"/>
        <rFont val="Calibri"/>
        <family val="2"/>
      </rPr>
      <t>% de P2O5.</t>
    </r>
  </si>
  <si>
    <r>
      <rPr>
        <sz val="11"/>
        <color theme="1"/>
        <rFont val="Calibri"/>
        <family val="2"/>
      </rPr>
      <t>K2O del cloruro de potasio o cloruro de potasio</t>
    </r>
  </si>
  <si>
    <r>
      <rPr>
        <sz val="11"/>
        <color theme="1"/>
        <rFont val="Calibri"/>
        <family val="2"/>
      </rPr>
      <t>K2O del sulfato de potasio</t>
    </r>
  </si>
  <si>
    <r>
      <rPr>
        <sz val="11"/>
        <color theme="1"/>
        <rFont val="Calibri"/>
        <family val="2"/>
      </rPr>
      <t>Contenido de K2O.</t>
    </r>
  </si>
  <si>
    <r>
      <rPr>
        <sz val="11"/>
        <color theme="1"/>
        <rFont val="Calibri"/>
        <family val="2"/>
      </rPr>
      <t>% de K2O.</t>
    </r>
  </si>
  <si>
    <r>
      <rPr>
        <b/>
        <sz val="11"/>
        <color theme="1"/>
        <rFont val="Calibri"/>
        <family val="2"/>
      </rPr>
      <t>Contenido en macro nutrientes secundarios</t>
    </r>
  </si>
  <si>
    <r>
      <rPr>
        <sz val="11"/>
        <color theme="1"/>
        <rFont val="Calibri"/>
        <family val="2"/>
      </rPr>
      <t>Contenido de CA</t>
    </r>
  </si>
  <si>
    <r>
      <rPr>
        <sz val="11"/>
        <color theme="1"/>
        <rFont val="Calibri"/>
        <family val="2"/>
      </rPr>
      <t>% de CaCl2.</t>
    </r>
  </si>
  <si>
    <r>
      <rPr>
        <sz val="11"/>
        <color theme="1"/>
        <rFont val="Calibri"/>
        <family val="2"/>
      </rPr>
      <t>Contenido de MgO</t>
    </r>
  </si>
  <si>
    <r>
      <rPr>
        <sz val="11"/>
        <color theme="1"/>
        <rFont val="Calibri"/>
        <family val="2"/>
      </rPr>
      <t>% de MgO</t>
    </r>
  </si>
  <si>
    <r>
      <rPr>
        <sz val="11"/>
        <color theme="1"/>
        <rFont val="Calibri"/>
        <family val="2"/>
      </rPr>
      <t>Contenido de S</t>
    </r>
  </si>
  <si>
    <r>
      <rPr>
        <sz val="11"/>
        <color theme="1"/>
        <rFont val="Calibri"/>
        <family val="2"/>
      </rPr>
      <t>% de S</t>
    </r>
  </si>
  <si>
    <r>
      <rPr>
        <b/>
        <sz val="11"/>
        <color theme="1"/>
        <rFont val="Calibri"/>
        <family val="2"/>
      </rPr>
      <t>Contenido en micro nutrientes</t>
    </r>
  </si>
  <si>
    <r>
      <rPr>
        <sz val="11"/>
        <color theme="1"/>
        <rFont val="Calibri"/>
        <family val="2"/>
      </rPr>
      <t>Contenido en Cu</t>
    </r>
  </si>
  <si>
    <r>
      <rPr>
        <sz val="11"/>
        <color theme="1"/>
        <rFont val="Calibri"/>
        <family val="2"/>
      </rPr>
      <t>% de CuO</t>
    </r>
  </si>
  <si>
    <r>
      <rPr>
        <sz val="11"/>
        <color theme="1"/>
        <rFont val="Calibri"/>
        <family val="2"/>
      </rPr>
      <t>Contenido en Fe</t>
    </r>
  </si>
  <si>
    <r>
      <rPr>
        <sz val="11"/>
        <color theme="1"/>
        <rFont val="Calibri"/>
        <family val="2"/>
      </rPr>
      <t>% de FeSO4.</t>
    </r>
  </si>
  <si>
    <r>
      <rPr>
        <sz val="11"/>
        <color theme="1"/>
        <rFont val="Calibri"/>
        <family val="2"/>
      </rPr>
      <t>Contenido en B</t>
    </r>
  </si>
  <si>
    <r>
      <rPr>
        <sz val="11"/>
        <color theme="1"/>
        <rFont val="Calibri"/>
        <family val="2"/>
      </rPr>
      <t>% de B2O3.</t>
    </r>
  </si>
  <si>
    <r>
      <rPr>
        <sz val="11"/>
        <color theme="1"/>
        <rFont val="Calibri"/>
        <family val="2"/>
      </rPr>
      <t>Contenido en Zn</t>
    </r>
  </si>
  <si>
    <r>
      <rPr>
        <sz val="11"/>
        <color theme="1"/>
        <rFont val="Calibri"/>
        <family val="2"/>
      </rPr>
      <t>% de ZnO</t>
    </r>
  </si>
  <si>
    <r>
      <rPr>
        <sz val="11"/>
        <color theme="1"/>
        <rFont val="Calibri"/>
        <family val="2"/>
      </rPr>
      <t>Fórmula del fertilizante complejo</t>
    </r>
  </si>
  <si>
    <r>
      <rPr>
        <b/>
        <sz val="11"/>
        <color rgb="FFFF0000"/>
        <rFont val="Calibri"/>
        <family val="2"/>
      </rPr>
      <t>Definido por el usuario 8</t>
    </r>
  </si>
  <si>
    <r>
      <rPr>
        <b/>
        <sz val="11"/>
        <color theme="1"/>
        <rFont val="Calibri"/>
        <family val="2"/>
      </rPr>
      <t>Contenido en macro nutrientes</t>
    </r>
  </si>
  <si>
    <r>
      <rPr>
        <sz val="11"/>
        <color theme="1"/>
        <rFont val="Calibri"/>
        <family val="2"/>
      </rPr>
      <t>N de la urea</t>
    </r>
  </si>
  <si>
    <r>
      <rPr>
        <sz val="11"/>
        <color theme="1"/>
        <rFont val="Calibri"/>
        <family val="2"/>
      </rPr>
      <t>N del nitrato de amonio</t>
    </r>
  </si>
  <si>
    <r>
      <rPr>
        <sz val="11"/>
        <color theme="1"/>
        <rFont val="Calibri"/>
        <family val="2"/>
      </rPr>
      <t>N del sulfato de amonio</t>
    </r>
  </si>
  <si>
    <r>
      <rPr>
        <sz val="11"/>
        <color theme="1"/>
        <rFont val="Calibri"/>
        <family val="2"/>
      </rPr>
      <t>N del cloruro de amonio</t>
    </r>
  </si>
  <si>
    <r>
      <rPr>
        <sz val="11"/>
        <color theme="1"/>
        <rFont val="Calibri"/>
        <family val="2"/>
      </rPr>
      <t>N del fosfato diamónico</t>
    </r>
  </si>
  <si>
    <r>
      <rPr>
        <sz val="11"/>
        <color theme="1"/>
        <rFont val="Calibri"/>
        <family val="2"/>
      </rPr>
      <t>Contenido de N</t>
    </r>
  </si>
  <si>
    <r>
      <rPr>
        <sz val="11"/>
        <color theme="1"/>
        <rFont val="Calibri"/>
        <family val="2"/>
      </rPr>
      <t>% de N</t>
    </r>
  </si>
  <si>
    <r>
      <rPr>
        <sz val="11"/>
        <color theme="1"/>
        <rFont val="Calibri"/>
        <family val="2"/>
      </rPr>
      <t>P2O5 del fosfato diamónico</t>
    </r>
  </si>
  <si>
    <r>
      <rPr>
        <sz val="11"/>
        <color theme="1"/>
        <rFont val="Calibri"/>
        <family val="2"/>
      </rPr>
      <t>P2O5 del superfosfato triple</t>
    </r>
  </si>
  <si>
    <r>
      <rPr>
        <sz val="11"/>
        <color theme="1"/>
        <rFont val="Calibri"/>
        <family val="2"/>
      </rPr>
      <t>P2O5 del fosfato de roca del suelo</t>
    </r>
  </si>
  <si>
    <r>
      <rPr>
        <sz val="11"/>
        <color theme="1"/>
        <rFont val="Calibri"/>
        <family val="2"/>
      </rPr>
      <t>Contenido de P2O5.</t>
    </r>
  </si>
  <si>
    <r>
      <rPr>
        <sz val="11"/>
        <color theme="1"/>
        <rFont val="Calibri"/>
        <family val="2"/>
      </rPr>
      <t>% de P2O5.</t>
    </r>
  </si>
  <si>
    <r>
      <rPr>
        <sz val="11"/>
        <color theme="1"/>
        <rFont val="Calibri"/>
        <family val="2"/>
      </rPr>
      <t>K2O del cloruro de potasio o cloruro de potasio</t>
    </r>
  </si>
  <si>
    <r>
      <rPr>
        <sz val="11"/>
        <color theme="1"/>
        <rFont val="Calibri"/>
        <family val="2"/>
      </rPr>
      <t>K2O del sulfato de potasio</t>
    </r>
  </si>
  <si>
    <r>
      <rPr>
        <sz val="11"/>
        <color theme="1"/>
        <rFont val="Calibri"/>
        <family val="2"/>
      </rPr>
      <t>Contenido de K2O.</t>
    </r>
  </si>
  <si>
    <r>
      <rPr>
        <sz val="11"/>
        <color theme="1"/>
        <rFont val="Calibri"/>
        <family val="2"/>
      </rPr>
      <t>% de K2O.</t>
    </r>
  </si>
  <si>
    <r>
      <rPr>
        <b/>
        <sz val="11"/>
        <color theme="1"/>
        <rFont val="Calibri"/>
        <family val="2"/>
      </rPr>
      <t>Contenido en macro nutrientes secundarios</t>
    </r>
  </si>
  <si>
    <r>
      <rPr>
        <sz val="11"/>
        <color theme="1"/>
        <rFont val="Calibri"/>
        <family val="2"/>
      </rPr>
      <t>Contenido de CA</t>
    </r>
  </si>
  <si>
    <r>
      <rPr>
        <sz val="11"/>
        <color theme="1"/>
        <rFont val="Calibri"/>
        <family val="2"/>
      </rPr>
      <t>% de CaCl2.</t>
    </r>
  </si>
  <si>
    <r>
      <rPr>
        <sz val="11"/>
        <color theme="1"/>
        <rFont val="Calibri"/>
        <family val="2"/>
      </rPr>
      <t>Contenido de MgO</t>
    </r>
  </si>
  <si>
    <r>
      <rPr>
        <sz val="11"/>
        <color theme="1"/>
        <rFont val="Calibri"/>
        <family val="2"/>
      </rPr>
      <t>% de MgO</t>
    </r>
  </si>
  <si>
    <r>
      <rPr>
        <sz val="11"/>
        <color theme="1"/>
        <rFont val="Calibri"/>
        <family val="2"/>
      </rPr>
      <t>Contenido de S</t>
    </r>
  </si>
  <si>
    <r>
      <rPr>
        <sz val="11"/>
        <color theme="1"/>
        <rFont val="Calibri"/>
        <family val="2"/>
      </rPr>
      <t>% de S</t>
    </r>
  </si>
  <si>
    <r>
      <rPr>
        <b/>
        <sz val="11"/>
        <color theme="1"/>
        <rFont val="Calibri"/>
        <family val="2"/>
      </rPr>
      <t>Contenido en micro nutrientes</t>
    </r>
  </si>
  <si>
    <r>
      <rPr>
        <sz val="11"/>
        <color theme="1"/>
        <rFont val="Calibri"/>
        <family val="2"/>
      </rPr>
      <t>Contenido en Cu</t>
    </r>
  </si>
  <si>
    <r>
      <rPr>
        <sz val="11"/>
        <color theme="1"/>
        <rFont val="Calibri"/>
        <family val="2"/>
      </rPr>
      <t>% de CuO</t>
    </r>
  </si>
  <si>
    <r>
      <rPr>
        <sz val="11"/>
        <color theme="1"/>
        <rFont val="Calibri"/>
        <family val="2"/>
      </rPr>
      <t>Contenido en Fe</t>
    </r>
  </si>
  <si>
    <r>
      <rPr>
        <sz val="11"/>
        <color theme="1"/>
        <rFont val="Calibri"/>
        <family val="2"/>
      </rPr>
      <t>% de FeSO4.</t>
    </r>
  </si>
  <si>
    <r>
      <rPr>
        <sz val="11"/>
        <color theme="1"/>
        <rFont val="Calibri"/>
        <family val="2"/>
      </rPr>
      <t>Contenido en B</t>
    </r>
  </si>
  <si>
    <r>
      <rPr>
        <sz val="11"/>
        <color theme="1"/>
        <rFont val="Calibri"/>
        <family val="2"/>
      </rPr>
      <t>% de B2O3.</t>
    </r>
  </si>
  <si>
    <r>
      <rPr>
        <sz val="11"/>
        <color theme="1"/>
        <rFont val="Calibri"/>
        <family val="2"/>
      </rPr>
      <t>Contenido en Zn</t>
    </r>
  </si>
  <si>
    <r>
      <rPr>
        <sz val="11"/>
        <color theme="1"/>
        <rFont val="Calibri"/>
        <family val="2"/>
      </rPr>
      <t>% de ZnO</t>
    </r>
  </si>
  <si>
    <r>
      <rPr>
        <sz val="11"/>
        <color theme="1"/>
        <rFont val="Calibri"/>
        <family val="2"/>
      </rPr>
      <t>Fórmula del fertilizante complejo</t>
    </r>
  </si>
  <si>
    <r>
      <rPr>
        <b/>
        <sz val="11"/>
        <color rgb="FFFF0000"/>
        <rFont val="Calibri"/>
        <family val="2"/>
      </rPr>
      <t>Definido por el usuario 9</t>
    </r>
  </si>
  <si>
    <r>
      <rPr>
        <b/>
        <sz val="11"/>
        <color theme="1"/>
        <rFont val="Calibri"/>
        <family val="2"/>
      </rPr>
      <t>Contenido en macro nutrientes</t>
    </r>
  </si>
  <si>
    <r>
      <rPr>
        <sz val="11"/>
        <color theme="1"/>
        <rFont val="Calibri"/>
        <family val="2"/>
      </rPr>
      <t>N de la urea</t>
    </r>
  </si>
  <si>
    <r>
      <rPr>
        <sz val="11"/>
        <color theme="1"/>
        <rFont val="Calibri"/>
        <family val="2"/>
      </rPr>
      <t>N del nitrato de amonio</t>
    </r>
  </si>
  <si>
    <r>
      <rPr>
        <sz val="11"/>
        <color theme="1"/>
        <rFont val="Calibri"/>
        <family val="2"/>
      </rPr>
      <t>N del sulfato de amonio</t>
    </r>
  </si>
  <si>
    <r>
      <rPr>
        <sz val="11"/>
        <color theme="1"/>
        <rFont val="Calibri"/>
        <family val="2"/>
      </rPr>
      <t>N del cloruro de amonio</t>
    </r>
  </si>
  <si>
    <r>
      <rPr>
        <sz val="11"/>
        <color theme="1"/>
        <rFont val="Calibri"/>
        <family val="2"/>
      </rPr>
      <t>N del fosfato diamónico</t>
    </r>
  </si>
  <si>
    <r>
      <rPr>
        <sz val="11"/>
        <color theme="1"/>
        <rFont val="Calibri"/>
        <family val="2"/>
      </rPr>
      <t>Contenido de N</t>
    </r>
  </si>
  <si>
    <r>
      <rPr>
        <sz val="11"/>
        <color theme="1"/>
        <rFont val="Calibri"/>
        <family val="2"/>
      </rPr>
      <t>% de N</t>
    </r>
  </si>
  <si>
    <r>
      <rPr>
        <sz val="11"/>
        <color theme="1"/>
        <rFont val="Calibri"/>
        <family val="2"/>
      </rPr>
      <t>P2O5 del fosfato diamónico</t>
    </r>
  </si>
  <si>
    <r>
      <rPr>
        <sz val="11"/>
        <color theme="1"/>
        <rFont val="Calibri"/>
        <family val="2"/>
      </rPr>
      <t>P2O5 del superfosfato triple</t>
    </r>
  </si>
  <si>
    <r>
      <rPr>
        <sz val="11"/>
        <color theme="1"/>
        <rFont val="Calibri"/>
        <family val="2"/>
      </rPr>
      <t>P2O5 del fosfato de roca del suelo</t>
    </r>
  </si>
  <si>
    <r>
      <rPr>
        <sz val="11"/>
        <color theme="1"/>
        <rFont val="Calibri"/>
        <family val="2"/>
      </rPr>
      <t>Contenido de P2O5.</t>
    </r>
  </si>
  <si>
    <r>
      <rPr>
        <sz val="11"/>
        <color theme="1"/>
        <rFont val="Calibri"/>
        <family val="2"/>
      </rPr>
      <t>% de P2O5.</t>
    </r>
  </si>
  <si>
    <r>
      <rPr>
        <sz val="11"/>
        <color theme="1"/>
        <rFont val="Calibri"/>
        <family val="2"/>
      </rPr>
      <t>K2O del cloruro de potasio o cloruro de potasio</t>
    </r>
  </si>
  <si>
    <r>
      <rPr>
        <sz val="11"/>
        <color theme="1"/>
        <rFont val="Calibri"/>
        <family val="2"/>
      </rPr>
      <t>K2O del sulfato de potasio</t>
    </r>
  </si>
  <si>
    <r>
      <rPr>
        <sz val="11"/>
        <color theme="1"/>
        <rFont val="Calibri"/>
        <family val="2"/>
      </rPr>
      <t>Contenido de K2O.</t>
    </r>
  </si>
  <si>
    <r>
      <rPr>
        <sz val="11"/>
        <color theme="1"/>
        <rFont val="Calibri"/>
        <family val="2"/>
      </rPr>
      <t>% de K2O.</t>
    </r>
  </si>
  <si>
    <r>
      <rPr>
        <b/>
        <sz val="11"/>
        <color theme="1"/>
        <rFont val="Calibri"/>
        <family val="2"/>
      </rPr>
      <t>Contenido en macro nutrientes secundarios</t>
    </r>
  </si>
  <si>
    <r>
      <rPr>
        <sz val="11"/>
        <color theme="1"/>
        <rFont val="Calibri"/>
        <family val="2"/>
      </rPr>
      <t>Contenido de CA</t>
    </r>
  </si>
  <si>
    <r>
      <rPr>
        <sz val="11"/>
        <color theme="1"/>
        <rFont val="Calibri"/>
        <family val="2"/>
      </rPr>
      <t>% de CaCl2.</t>
    </r>
  </si>
  <si>
    <r>
      <rPr>
        <sz val="11"/>
        <color theme="1"/>
        <rFont val="Calibri"/>
        <family val="2"/>
      </rPr>
      <t>Contenido de MgO</t>
    </r>
  </si>
  <si>
    <r>
      <rPr>
        <sz val="11"/>
        <color theme="1"/>
        <rFont val="Calibri"/>
        <family val="2"/>
      </rPr>
      <t>% de MgO</t>
    </r>
  </si>
  <si>
    <r>
      <rPr>
        <sz val="11"/>
        <color theme="1"/>
        <rFont val="Calibri"/>
        <family val="2"/>
      </rPr>
      <t>Contenido de S</t>
    </r>
  </si>
  <si>
    <r>
      <rPr>
        <sz val="11"/>
        <color theme="1"/>
        <rFont val="Calibri"/>
        <family val="2"/>
      </rPr>
      <t>% de S</t>
    </r>
  </si>
  <si>
    <r>
      <rPr>
        <b/>
        <sz val="11"/>
        <color theme="1"/>
        <rFont val="Calibri"/>
        <family val="2"/>
      </rPr>
      <t>Contenido en micro nutrientes</t>
    </r>
  </si>
  <si>
    <r>
      <rPr>
        <sz val="11"/>
        <color theme="1"/>
        <rFont val="Calibri"/>
        <family val="2"/>
      </rPr>
      <t>Contenido en Cu</t>
    </r>
  </si>
  <si>
    <r>
      <rPr>
        <sz val="11"/>
        <color theme="1"/>
        <rFont val="Calibri"/>
        <family val="2"/>
      </rPr>
      <t>% de CuO</t>
    </r>
  </si>
  <si>
    <r>
      <rPr>
        <sz val="11"/>
        <color theme="1"/>
        <rFont val="Calibri"/>
        <family val="2"/>
      </rPr>
      <t>Contenido en Fe</t>
    </r>
  </si>
  <si>
    <r>
      <rPr>
        <sz val="11"/>
        <color theme="1"/>
        <rFont val="Calibri"/>
        <family val="2"/>
      </rPr>
      <t>% de FeSO4.</t>
    </r>
  </si>
  <si>
    <r>
      <rPr>
        <sz val="11"/>
        <color theme="1"/>
        <rFont val="Calibri"/>
        <family val="2"/>
      </rPr>
      <t>Contenido en B</t>
    </r>
  </si>
  <si>
    <r>
      <rPr>
        <sz val="11"/>
        <color theme="1"/>
        <rFont val="Calibri"/>
        <family val="2"/>
      </rPr>
      <t>% de B2O3.</t>
    </r>
  </si>
  <si>
    <r>
      <rPr>
        <sz val="11"/>
        <color theme="1"/>
        <rFont val="Calibri"/>
        <family val="2"/>
      </rPr>
      <t>Contenido en Zn</t>
    </r>
  </si>
  <si>
    <r>
      <rPr>
        <sz val="11"/>
        <color theme="1"/>
        <rFont val="Calibri"/>
        <family val="2"/>
      </rPr>
      <t>% de ZnO</t>
    </r>
  </si>
  <si>
    <r>
      <rPr>
        <sz val="11"/>
        <color theme="1"/>
        <rFont val="Calibri"/>
        <family val="2"/>
      </rPr>
      <t>Fórmula del fertilizante complejo</t>
    </r>
  </si>
  <si>
    <r>
      <rPr>
        <b/>
        <sz val="11"/>
        <color rgb="FFFF0000"/>
        <rFont val="Calibri"/>
        <family val="2"/>
      </rPr>
      <t>Definido por el usuario 10</t>
    </r>
  </si>
  <si>
    <r>
      <rPr>
        <b/>
        <sz val="11"/>
        <color theme="1"/>
        <rFont val="Calibri"/>
        <family val="2"/>
      </rPr>
      <t>Contenido en macro nutrientes</t>
    </r>
  </si>
  <si>
    <r>
      <rPr>
        <sz val="11"/>
        <color theme="1"/>
        <rFont val="Calibri"/>
        <family val="2"/>
      </rPr>
      <t>N de la urea</t>
    </r>
  </si>
  <si>
    <r>
      <rPr>
        <sz val="11"/>
        <color theme="1"/>
        <rFont val="Calibri"/>
        <family val="2"/>
      </rPr>
      <t>N del nitrato de amonio</t>
    </r>
  </si>
  <si>
    <r>
      <rPr>
        <sz val="11"/>
        <color theme="1"/>
        <rFont val="Calibri"/>
        <family val="2"/>
      </rPr>
      <t>N del sulfato de amonio</t>
    </r>
  </si>
  <si>
    <r>
      <rPr>
        <sz val="11"/>
        <color theme="1"/>
        <rFont val="Calibri"/>
        <family val="2"/>
      </rPr>
      <t>N del cloruro de amonio</t>
    </r>
  </si>
  <si>
    <r>
      <rPr>
        <sz val="11"/>
        <color theme="1"/>
        <rFont val="Calibri"/>
        <family val="2"/>
      </rPr>
      <t>N del fosfato diamónico</t>
    </r>
  </si>
  <si>
    <r>
      <rPr>
        <sz val="11"/>
        <color theme="1"/>
        <rFont val="Calibri"/>
        <family val="2"/>
      </rPr>
      <t>Contenido de N</t>
    </r>
  </si>
  <si>
    <r>
      <rPr>
        <sz val="11"/>
        <color theme="1"/>
        <rFont val="Calibri"/>
        <family val="2"/>
      </rPr>
      <t>% de N</t>
    </r>
  </si>
  <si>
    <r>
      <rPr>
        <sz val="11"/>
        <color theme="1"/>
        <rFont val="Calibri"/>
        <family val="2"/>
      </rPr>
      <t>P2O5 del fosfato diamónico</t>
    </r>
  </si>
  <si>
    <r>
      <rPr>
        <sz val="11"/>
        <color theme="1"/>
        <rFont val="Calibri"/>
        <family val="2"/>
      </rPr>
      <t>P2O5 del superfosfato triple</t>
    </r>
  </si>
  <si>
    <r>
      <rPr>
        <sz val="11"/>
        <color theme="1"/>
        <rFont val="Calibri"/>
        <family val="2"/>
      </rPr>
      <t>P2O5 del fosfato de roca del suelo</t>
    </r>
  </si>
  <si>
    <r>
      <rPr>
        <sz val="11"/>
        <color theme="1"/>
        <rFont val="Calibri"/>
        <family val="2"/>
      </rPr>
      <t>Contenido de P2O5.</t>
    </r>
  </si>
  <si>
    <r>
      <rPr>
        <sz val="11"/>
        <color theme="1"/>
        <rFont val="Calibri"/>
        <family val="2"/>
      </rPr>
      <t>% de P2O5.</t>
    </r>
  </si>
  <si>
    <r>
      <rPr>
        <sz val="11"/>
        <color theme="1"/>
        <rFont val="Calibri"/>
        <family val="2"/>
      </rPr>
      <t>K2O del cloruro de potasio o cloruro de potasio</t>
    </r>
  </si>
  <si>
    <r>
      <rPr>
        <sz val="11"/>
        <color theme="1"/>
        <rFont val="Calibri"/>
        <family val="2"/>
      </rPr>
      <t>K2O del sulfato de potasio</t>
    </r>
  </si>
  <si>
    <r>
      <rPr>
        <sz val="11"/>
        <color theme="1"/>
        <rFont val="Calibri"/>
        <family val="2"/>
      </rPr>
      <t>Contenido de K2O.</t>
    </r>
  </si>
  <si>
    <r>
      <rPr>
        <sz val="11"/>
        <color theme="1"/>
        <rFont val="Calibri"/>
        <family val="2"/>
      </rPr>
      <t>% de K2O.</t>
    </r>
  </si>
  <si>
    <r>
      <rPr>
        <b/>
        <sz val="11"/>
        <color theme="1"/>
        <rFont val="Calibri"/>
        <family val="2"/>
      </rPr>
      <t>Contenido en macro nutrientes secundarios</t>
    </r>
  </si>
  <si>
    <r>
      <rPr>
        <sz val="11"/>
        <color theme="1"/>
        <rFont val="Calibri"/>
        <family val="2"/>
      </rPr>
      <t>Contenido de CA</t>
    </r>
  </si>
  <si>
    <r>
      <rPr>
        <sz val="11"/>
        <color theme="1"/>
        <rFont val="Calibri"/>
        <family val="2"/>
      </rPr>
      <t>% de CaCl2.</t>
    </r>
  </si>
  <si>
    <r>
      <rPr>
        <sz val="11"/>
        <color theme="1"/>
        <rFont val="Calibri"/>
        <family val="2"/>
      </rPr>
      <t>Contenido de MgO</t>
    </r>
  </si>
  <si>
    <r>
      <rPr>
        <sz val="11"/>
        <color theme="1"/>
        <rFont val="Calibri"/>
        <family val="2"/>
      </rPr>
      <t>% de MgO</t>
    </r>
  </si>
  <si>
    <r>
      <rPr>
        <sz val="11"/>
        <color theme="1"/>
        <rFont val="Calibri"/>
        <family val="2"/>
      </rPr>
      <t>Contenido de S</t>
    </r>
  </si>
  <si>
    <r>
      <rPr>
        <sz val="11"/>
        <color theme="1"/>
        <rFont val="Calibri"/>
        <family val="2"/>
      </rPr>
      <t>% de S</t>
    </r>
  </si>
  <si>
    <r>
      <rPr>
        <b/>
        <sz val="11"/>
        <color theme="1"/>
        <rFont val="Calibri"/>
        <family val="2"/>
      </rPr>
      <t>Contenido en micro nutrientes</t>
    </r>
  </si>
  <si>
    <r>
      <rPr>
        <sz val="11"/>
        <color theme="1"/>
        <rFont val="Calibri"/>
        <family val="2"/>
      </rPr>
      <t>Contenido en Cu</t>
    </r>
  </si>
  <si>
    <r>
      <rPr>
        <sz val="11"/>
        <color theme="1"/>
        <rFont val="Calibri"/>
        <family val="2"/>
      </rPr>
      <t>% de CuO</t>
    </r>
  </si>
  <si>
    <r>
      <rPr>
        <sz val="11"/>
        <color theme="1"/>
        <rFont val="Calibri"/>
        <family val="2"/>
      </rPr>
      <t>Contenido en Fe</t>
    </r>
  </si>
  <si>
    <r>
      <rPr>
        <sz val="11"/>
        <color theme="1"/>
        <rFont val="Calibri"/>
        <family val="2"/>
      </rPr>
      <t>% de FeSO4.</t>
    </r>
  </si>
  <si>
    <r>
      <rPr>
        <sz val="11"/>
        <color theme="1"/>
        <rFont val="Calibri"/>
        <family val="2"/>
      </rPr>
      <t>Contenido en B</t>
    </r>
  </si>
  <si>
    <r>
      <rPr>
        <sz val="11"/>
        <color theme="1"/>
        <rFont val="Calibri"/>
        <family val="2"/>
      </rPr>
      <t>% de B2O3.</t>
    </r>
  </si>
  <si>
    <r>
      <rPr>
        <sz val="11"/>
        <color theme="1"/>
        <rFont val="Calibri"/>
        <family val="2"/>
      </rPr>
      <t>Contenido en Zn</t>
    </r>
  </si>
  <si>
    <r>
      <rPr>
        <sz val="11"/>
        <color theme="1"/>
        <rFont val="Calibri"/>
        <family val="2"/>
      </rPr>
      <t>% de ZnO</t>
    </r>
  </si>
  <si>
    <r>
      <rPr>
        <b/>
        <sz val="11"/>
        <rFont val="Calibri"/>
        <family val="2"/>
      </rPr>
      <t>Fertilizantes y N2O</t>
    </r>
    <r>
      <rPr>
        <b/>
        <vertAlign val="subscript"/>
        <sz val="11"/>
        <color theme="1"/>
        <rFont val="Calibri"/>
        <family val="2"/>
      </rPr>
      <t>2</t>
    </r>
    <r>
      <rPr>
        <b/>
        <sz val="11"/>
        <color theme="1"/>
        <rFont val="Calibri"/>
        <family val="2"/>
      </rPr>
      <t>O</t>
    </r>
  </si>
  <si>
    <r>
      <rPr>
        <b/>
        <sz val="11"/>
        <rFont val="Calibri"/>
        <family val="2"/>
      </rPr>
      <t>Fertilizantes</t>
    </r>
  </si>
  <si>
    <r>
      <rPr>
        <sz val="11"/>
        <color theme="1"/>
        <rFont val="Calibri"/>
        <family val="2"/>
      </rPr>
      <t>Transporte de ultramar predeterminado desde el extranjero</t>
    </r>
  </si>
  <si>
    <r>
      <rPr>
        <sz val="11"/>
        <color theme="1"/>
        <rFont val="Calibri"/>
        <family val="2"/>
      </rPr>
      <t>Transporte por carretera</t>
    </r>
  </si>
  <si>
    <r>
      <rPr>
        <sz val="11"/>
        <color theme="1"/>
        <rFont val="Calibri"/>
        <family val="2"/>
      </rPr>
      <t>Material</t>
    </r>
  </si>
  <si>
    <r>
      <rPr>
        <sz val="11"/>
        <color theme="1"/>
        <rFont val="Calibri"/>
        <family val="2"/>
      </rPr>
      <t>Total</t>
    </r>
  </si>
  <si>
    <r>
      <rPr>
        <sz val="11"/>
        <color theme="1"/>
        <rFont val="Calibri"/>
        <family val="2"/>
      </rPr>
      <t>Fuente al puerto local km.</t>
    </r>
  </si>
  <si>
    <r>
      <rPr>
        <sz val="11"/>
        <color theme="1"/>
        <rFont val="Calibri"/>
        <family val="2"/>
      </rPr>
      <t>kgCO</t>
    </r>
    <r>
      <rPr>
        <vertAlign val="subscript"/>
        <sz val="11"/>
        <color rgb="FF000000"/>
        <rFont val="Calibri"/>
        <family val="2"/>
      </rPr>
      <t>2</t>
    </r>
    <r>
      <rPr>
        <sz val="11"/>
        <color rgb="FF000000"/>
        <rFont val="Calibri"/>
        <family val="2"/>
      </rPr>
      <t>e/t</t>
    </r>
  </si>
  <si>
    <r>
      <rPr>
        <sz val="11"/>
        <color theme="1"/>
        <rFont val="Calibri"/>
        <family val="2"/>
      </rPr>
      <t>kgCO</t>
    </r>
    <r>
      <rPr>
        <vertAlign val="subscript"/>
        <sz val="11"/>
        <color rgb="FF000000"/>
        <rFont val="Calibri"/>
        <family val="2"/>
      </rPr>
      <t>2</t>
    </r>
    <r>
      <rPr>
        <sz val="11"/>
        <color theme="1"/>
        <rFont val="Calibri"/>
        <family val="2"/>
      </rPr>
      <t>e/t</t>
    </r>
  </si>
  <si>
    <r>
      <rPr>
        <sz val="11"/>
        <color theme="1"/>
        <rFont val="Calibri"/>
        <family val="2"/>
      </rPr>
      <t>kgCO</t>
    </r>
    <r>
      <rPr>
        <vertAlign val="subscript"/>
        <sz val="11"/>
        <color rgb="FF000000"/>
        <rFont val="Calibri"/>
        <family val="2"/>
      </rPr>
      <t>2</t>
    </r>
    <r>
      <rPr>
        <sz val="11"/>
        <color theme="1"/>
        <rFont val="Calibri"/>
        <family val="2"/>
      </rPr>
      <t>e/t</t>
    </r>
  </si>
  <si>
    <r>
      <rPr>
        <sz val="11"/>
        <color theme="1"/>
        <rFont val="Calibri"/>
        <family val="2"/>
      </rPr>
      <t>kgCO</t>
    </r>
    <r>
      <rPr>
        <vertAlign val="subscript"/>
        <sz val="11"/>
        <color rgb="FF000000"/>
        <rFont val="Calibri"/>
        <family val="2"/>
      </rPr>
      <t>2</t>
    </r>
    <r>
      <rPr>
        <sz val="11"/>
        <color theme="1"/>
        <rFont val="Calibri"/>
        <family val="2"/>
      </rPr>
      <t>e/t</t>
    </r>
  </si>
  <si>
    <r>
      <rPr>
        <sz val="11"/>
        <color theme="1"/>
        <rFont val="Calibri"/>
        <family val="2"/>
      </rPr>
      <t>AN</t>
    </r>
  </si>
  <si>
    <r>
      <rPr>
        <sz val="11"/>
        <color theme="1"/>
        <rFont val="Calibri"/>
        <family val="2"/>
      </rPr>
      <t>SOA</t>
    </r>
  </si>
  <si>
    <r>
      <rPr>
        <sz val="11"/>
        <color theme="1"/>
        <rFont val="Calibri"/>
        <family val="2"/>
      </rPr>
      <t>DAP</t>
    </r>
  </si>
  <si>
    <r>
      <rPr>
        <sz val="11"/>
        <color theme="1"/>
        <rFont val="Calibri"/>
        <family val="2"/>
      </rPr>
      <t>Urea</t>
    </r>
  </si>
  <si>
    <r>
      <rPr>
        <sz val="11"/>
        <color theme="1"/>
        <rFont val="Calibri"/>
        <family val="2"/>
      </rPr>
      <t>AC</t>
    </r>
  </si>
  <si>
    <r>
      <rPr>
        <sz val="11"/>
        <color theme="1"/>
        <rFont val="Calibri"/>
        <family val="2"/>
      </rPr>
      <t>Kieserita</t>
    </r>
  </si>
  <si>
    <r>
      <rPr>
        <sz val="11"/>
        <color theme="1"/>
        <rFont val="Calibri"/>
        <family val="2"/>
      </rPr>
      <t>MOP</t>
    </r>
  </si>
  <si>
    <r>
      <rPr>
        <sz val="11"/>
        <color theme="1"/>
        <rFont val="Calibri"/>
        <family val="2"/>
      </rPr>
      <t>GRP</t>
    </r>
  </si>
  <si>
    <r>
      <rPr>
        <sz val="11"/>
        <color theme="1"/>
        <rFont val="Calibri"/>
        <family val="2"/>
      </rPr>
      <t>TSP</t>
    </r>
  </si>
  <si>
    <r>
      <rPr>
        <sz val="11"/>
        <color theme="1"/>
        <rFont val="Calibri"/>
        <family val="2"/>
      </rPr>
      <t>GML</t>
    </r>
  </si>
  <si>
    <r>
      <rPr>
        <b/>
        <sz val="11"/>
        <color theme="1"/>
        <rFont val="Calibri"/>
        <family val="2"/>
      </rPr>
      <t>Consumo esperado de fertilizantes</t>
    </r>
  </si>
  <si>
    <r>
      <rPr>
        <sz val="11"/>
        <color theme="1"/>
        <rFont val="Calibri"/>
        <family val="2"/>
      </rPr>
      <t>Emisiones del transporte fr y fabricación</t>
    </r>
  </si>
  <si>
    <r>
      <rPr>
        <sz val="11"/>
        <color theme="1"/>
        <rFont val="Calibri"/>
        <family val="2"/>
      </rPr>
      <t>Emisiones de la aplicación</t>
    </r>
  </si>
  <si>
    <r>
      <rPr>
        <sz val="11"/>
        <color theme="1"/>
        <rFont val="Calibri"/>
        <family val="2"/>
      </rPr>
      <t>N</t>
    </r>
    <r>
      <rPr>
        <vertAlign val="subscript"/>
        <sz val="11"/>
        <color theme="1"/>
        <rFont val="Calibri"/>
        <family val="2"/>
      </rPr>
      <t>2</t>
    </r>
    <r>
      <rPr>
        <sz val="11"/>
        <color theme="1"/>
        <rFont val="Calibri"/>
        <family val="2"/>
      </rPr>
      <t>O</t>
    </r>
  </si>
  <si>
    <r>
      <rPr>
        <sz val="11"/>
        <color theme="1"/>
        <rFont val="Calibri"/>
        <family val="2"/>
      </rPr>
      <t>CO</t>
    </r>
    <r>
      <rPr>
        <vertAlign val="subscript"/>
        <sz val="11"/>
        <color theme="1"/>
        <rFont val="Calibri"/>
        <family val="2"/>
      </rPr>
      <t>2</t>
    </r>
  </si>
  <si>
    <r>
      <rPr>
        <i/>
        <sz val="11"/>
        <color theme="1"/>
        <rFont val="Calibri"/>
        <family val="2"/>
      </rPr>
      <t>Tipo de fertilizante</t>
    </r>
  </si>
  <si>
    <r>
      <rPr>
        <sz val="11"/>
        <color theme="1"/>
        <rFont val="Calibri"/>
        <family val="2"/>
      </rPr>
      <t>t/ha</t>
    </r>
  </si>
  <si>
    <r>
      <rPr>
        <sz val="11"/>
        <color theme="1"/>
        <rFont val="Calibri"/>
        <family val="2"/>
      </rPr>
      <t>T/año</t>
    </r>
  </si>
  <si>
    <r>
      <rPr>
        <sz val="11"/>
        <color theme="1"/>
        <rFont val="Calibri"/>
        <family val="2"/>
      </rPr>
      <t>tCO</t>
    </r>
    <r>
      <rPr>
        <vertAlign val="subscript"/>
        <sz val="11"/>
        <color rgb="FF000000"/>
        <rFont val="Calibri"/>
        <family val="2"/>
      </rPr>
      <t>2</t>
    </r>
    <r>
      <rPr>
        <sz val="11"/>
        <color rgb="FF000000"/>
        <rFont val="Calibri"/>
        <family val="2"/>
      </rPr>
      <t>e/yr</t>
    </r>
  </si>
  <si>
    <r>
      <rPr>
        <sz val="11"/>
        <color theme="1"/>
        <rFont val="Calibri"/>
        <family val="2"/>
      </rPr>
      <t>tCO</t>
    </r>
    <r>
      <rPr>
        <vertAlign val="subscript"/>
        <sz val="11"/>
        <color rgb="FF000000"/>
        <rFont val="Calibri"/>
        <family val="2"/>
      </rPr>
      <t>2</t>
    </r>
    <r>
      <rPr>
        <sz val="11"/>
        <color rgb="FF000000"/>
        <rFont val="Calibri"/>
        <family val="2"/>
      </rPr>
      <t>e/yr</t>
    </r>
  </si>
  <si>
    <r>
      <rPr>
        <sz val="11"/>
        <color theme="1"/>
        <rFont val="Calibri"/>
        <family val="2"/>
      </rPr>
      <t>tCO</t>
    </r>
    <r>
      <rPr>
        <vertAlign val="subscript"/>
        <sz val="11"/>
        <color rgb="FF000000"/>
        <rFont val="Calibri"/>
        <family val="2"/>
      </rPr>
      <t>2</t>
    </r>
    <r>
      <rPr>
        <sz val="11"/>
        <color rgb="FF000000"/>
        <rFont val="Calibri"/>
        <family val="2"/>
      </rPr>
      <t>e/yr</t>
    </r>
  </si>
  <si>
    <r>
      <rPr>
        <sz val="11"/>
        <color theme="1"/>
        <rFont val="Calibri"/>
        <family val="2"/>
      </rPr>
      <t>AN</t>
    </r>
  </si>
  <si>
    <r>
      <rPr>
        <sz val="11"/>
        <color theme="1"/>
        <rFont val="Calibri"/>
        <family val="2"/>
      </rPr>
      <t>SOA</t>
    </r>
  </si>
  <si>
    <r>
      <rPr>
        <sz val="11"/>
        <color theme="1"/>
        <rFont val="Calibri"/>
        <family val="2"/>
      </rPr>
      <t>DAP</t>
    </r>
  </si>
  <si>
    <r>
      <rPr>
        <sz val="11"/>
        <color theme="1"/>
        <rFont val="Calibri"/>
        <family val="2"/>
      </rPr>
      <t>Urea</t>
    </r>
  </si>
  <si>
    <r>
      <rPr>
        <sz val="11"/>
        <color theme="1"/>
        <rFont val="Calibri"/>
        <family val="2"/>
      </rPr>
      <t>AC</t>
    </r>
  </si>
  <si>
    <r>
      <rPr>
        <sz val="11"/>
        <color theme="1"/>
        <rFont val="Calibri"/>
        <family val="2"/>
      </rPr>
      <t>Kieserita</t>
    </r>
  </si>
  <si>
    <r>
      <rPr>
        <sz val="11"/>
        <color theme="1"/>
        <rFont val="Calibri"/>
        <family val="2"/>
      </rPr>
      <t>MOP</t>
    </r>
  </si>
  <si>
    <r>
      <rPr>
        <sz val="11"/>
        <color theme="1"/>
        <rFont val="Calibri"/>
        <family val="2"/>
      </rPr>
      <t>GRP</t>
    </r>
  </si>
  <si>
    <r>
      <rPr>
        <sz val="11"/>
        <color theme="1"/>
        <rFont val="Calibri"/>
        <family val="2"/>
      </rPr>
      <t>TSP</t>
    </r>
  </si>
  <si>
    <r>
      <rPr>
        <sz val="11"/>
        <color theme="1"/>
        <rFont val="Calibri"/>
        <family val="2"/>
      </rPr>
      <t>GML</t>
    </r>
  </si>
  <si>
    <r>
      <rPr>
        <b/>
        <sz val="11"/>
        <rFont val="Calibri"/>
        <family val="2"/>
      </rPr>
      <t>Total</t>
    </r>
  </si>
  <si>
    <r>
      <rPr>
        <b/>
        <sz val="11"/>
        <color theme="1"/>
        <rFont val="Calibri"/>
        <family val="2"/>
      </rPr>
      <t>EEAP</t>
    </r>
  </si>
  <si>
    <r>
      <rPr>
        <sz val="11"/>
        <color theme="1"/>
        <rFont val="Calibri"/>
        <family val="2"/>
      </rPr>
      <t xml:space="preserve"> EEAP Trituradora t</t>
    </r>
  </si>
  <si>
    <r>
      <rPr>
        <sz val="11"/>
        <rFont val="Calibri"/>
        <family val="2"/>
      </rPr>
      <t>Área sembrada ha</t>
    </r>
  </si>
  <si>
    <r>
      <rPr>
        <sz val="11"/>
        <rFont val="Calibri"/>
        <family val="2"/>
      </rPr>
      <t>EEAP t/área plantada ha</t>
    </r>
  </si>
  <si>
    <r>
      <rPr>
        <sz val="11"/>
        <rFont val="Calibri"/>
        <family val="2"/>
      </rPr>
      <t>app'd N en EEAP kg/área plantada ha</t>
    </r>
  </si>
  <si>
    <r>
      <rPr>
        <sz val="11"/>
        <color theme="1"/>
        <rFont val="Calibri"/>
        <family val="2"/>
      </rPr>
      <t>Total de N</t>
    </r>
    <r>
      <rPr>
        <vertAlign val="subscript"/>
        <sz val="11"/>
        <color rgb="FF000000"/>
        <rFont val="Calibri"/>
        <family val="2"/>
      </rPr>
      <t>2</t>
    </r>
    <r>
      <rPr>
        <sz val="11"/>
        <color theme="1"/>
        <rFont val="Calibri"/>
        <family val="2"/>
      </rPr>
      <t>O kg/ha de EEAP</t>
    </r>
  </si>
  <si>
    <r>
      <rPr>
        <sz val="11"/>
        <color theme="1"/>
        <rFont val="Calibri"/>
        <family val="2"/>
      </rPr>
      <t>El total de N</t>
    </r>
    <r>
      <rPr>
        <vertAlign val="subscript"/>
        <sz val="11"/>
        <color rgb="FF000000"/>
        <rFont val="Calibri"/>
        <family val="2"/>
      </rPr>
      <t>2</t>
    </r>
    <r>
      <rPr>
        <sz val="11"/>
        <color theme="1"/>
        <rFont val="Calibri"/>
        <family val="2"/>
      </rPr>
      <t>O tCO2e/ha de EEAP</t>
    </r>
  </si>
  <si>
    <r>
      <rPr>
        <b/>
        <sz val="11"/>
        <rFont val="Calibri"/>
        <family val="2"/>
      </rPr>
      <t>RFV</t>
    </r>
  </si>
  <si>
    <r>
      <rPr>
        <sz val="11"/>
        <rFont val="Calibri"/>
        <family val="2"/>
      </rPr>
      <t>% RFV aplicado directamente al campo</t>
    </r>
  </si>
  <si>
    <r>
      <rPr>
        <sz val="11"/>
        <rFont val="Calibri"/>
        <family val="2"/>
      </rPr>
      <t xml:space="preserve">% RFV convertido en abono </t>
    </r>
  </si>
  <si>
    <r>
      <rPr>
        <sz val="11"/>
        <color theme="1"/>
        <rFont val="Calibri"/>
        <family val="2"/>
      </rPr>
      <t>total N</t>
    </r>
    <r>
      <rPr>
        <vertAlign val="subscript"/>
        <sz val="11"/>
        <color rgb="FF000000"/>
        <rFont val="Calibri"/>
        <family val="2"/>
      </rPr>
      <t>2</t>
    </r>
    <r>
      <rPr>
        <sz val="11"/>
        <color rgb="FF000000"/>
        <rFont val="Calibri"/>
        <family val="2"/>
      </rPr>
      <t>O kg/ha de RFV</t>
    </r>
  </si>
  <si>
    <r>
      <rPr>
        <sz val="11"/>
        <color theme="1"/>
        <rFont val="Calibri"/>
        <family val="2"/>
      </rPr>
      <t>total N2O tCO</t>
    </r>
    <r>
      <rPr>
        <vertAlign val="subscript"/>
        <sz val="11"/>
        <color rgb="FF000000"/>
        <rFont val="Calibri"/>
        <family val="2"/>
      </rPr>
      <t>2</t>
    </r>
    <r>
      <rPr>
        <sz val="11"/>
        <color theme="1"/>
        <rFont val="Calibri"/>
        <family val="2"/>
      </rPr>
      <t>e/ha de RFV</t>
    </r>
  </si>
  <si>
    <r>
      <rPr>
        <sz val="11"/>
        <rFont val="Calibri"/>
        <family val="2"/>
      </rPr>
      <t>Abono aplicado, t/año</t>
    </r>
  </si>
  <si>
    <r>
      <rPr>
        <sz val="11"/>
        <rFont val="Calibri"/>
        <family val="2"/>
      </rPr>
      <t>Contenido de N en el abono %</t>
    </r>
  </si>
  <si>
    <r>
      <rPr>
        <sz val="11"/>
        <color theme="1"/>
        <rFont val="Calibri"/>
        <family val="2"/>
      </rPr>
      <t>total de N</t>
    </r>
    <r>
      <rPr>
        <vertAlign val="subscript"/>
        <sz val="11"/>
        <color rgb="FF000000"/>
        <rFont val="Calibri"/>
        <family val="2"/>
      </rPr>
      <t>2</t>
    </r>
    <r>
      <rPr>
        <sz val="11"/>
        <color rgb="FF000000"/>
        <rFont val="Calibri"/>
        <family val="2"/>
      </rPr>
      <t>O kg/ha de abono</t>
    </r>
  </si>
  <si>
    <r>
      <rPr>
        <sz val="11"/>
        <color theme="1"/>
        <rFont val="Calibri"/>
        <family val="2"/>
      </rPr>
      <t>total N2O tCO</t>
    </r>
    <r>
      <rPr>
        <vertAlign val="subscript"/>
        <sz val="11"/>
        <color rgb="FF000000"/>
        <rFont val="Calibri"/>
        <family val="2"/>
      </rPr>
      <t>2</t>
    </r>
    <r>
      <rPr>
        <sz val="11"/>
        <color theme="1"/>
        <rFont val="Calibri"/>
        <family val="2"/>
      </rPr>
      <t>e/ha de abono</t>
    </r>
  </si>
  <si>
    <r>
      <rPr>
        <sz val="11"/>
        <color theme="1"/>
        <rFont val="Calibri"/>
        <family val="2"/>
      </rPr>
      <t>total de N2O tCO</t>
    </r>
    <r>
      <rPr>
        <vertAlign val="subscript"/>
        <sz val="11"/>
        <color rgb="FF000000"/>
        <rFont val="Calibri"/>
        <family val="2"/>
      </rPr>
      <t>2</t>
    </r>
    <r>
      <rPr>
        <sz val="11"/>
        <color theme="1"/>
        <rFont val="Calibri"/>
        <family val="2"/>
      </rPr>
      <t>E/ha de RFV y abono</t>
    </r>
  </si>
  <si>
    <r>
      <rPr>
        <b/>
        <sz val="11"/>
        <rFont val="Calibri"/>
        <family val="2"/>
      </rPr>
      <t>N</t>
    </r>
    <r>
      <rPr>
        <b/>
        <vertAlign val="subscript"/>
        <sz val="11"/>
        <color rgb="FF000000"/>
        <rFont val="Calibri"/>
        <family val="2"/>
      </rPr>
      <t>2</t>
    </r>
    <r>
      <rPr>
        <b/>
        <sz val="11"/>
        <color theme="1"/>
        <rFont val="Calibri"/>
        <family val="2"/>
      </rPr>
      <t>O resumen</t>
    </r>
  </si>
  <si>
    <r>
      <rPr>
        <sz val="11"/>
        <color theme="1"/>
        <rFont val="Calibri"/>
        <family val="2"/>
      </rPr>
      <t>Fertilizante tCO</t>
    </r>
    <r>
      <rPr>
        <vertAlign val="subscript"/>
        <sz val="11"/>
        <color rgb="FF000000"/>
        <rFont val="Calibri"/>
        <family val="2"/>
      </rPr>
      <t>2</t>
    </r>
    <r>
      <rPr>
        <sz val="11"/>
        <color rgb="FF000000"/>
        <rFont val="Calibri"/>
        <family val="2"/>
      </rPr>
      <t>e/año</t>
    </r>
  </si>
  <si>
    <r>
      <rPr>
        <sz val="11"/>
        <color theme="1"/>
        <rFont val="Calibri"/>
        <family val="2"/>
      </rPr>
      <t>RFV y abono tCO</t>
    </r>
    <r>
      <rPr>
        <vertAlign val="subscript"/>
        <sz val="11"/>
        <color rgb="FF000000"/>
        <rFont val="Calibri"/>
        <family val="2"/>
      </rPr>
      <t>2</t>
    </r>
    <r>
      <rPr>
        <sz val="11"/>
        <color rgb="FF000000"/>
        <rFont val="Calibri"/>
        <family val="2"/>
      </rPr>
      <t>e/año</t>
    </r>
  </si>
  <si>
    <r>
      <rPr>
        <sz val="11"/>
        <color theme="1"/>
        <rFont val="Calibri"/>
        <family val="2"/>
      </rPr>
      <t>EEAP tCO</t>
    </r>
    <r>
      <rPr>
        <vertAlign val="subscript"/>
        <sz val="11"/>
        <color rgb="FF000000"/>
        <rFont val="Calibri"/>
        <family val="2"/>
      </rPr>
      <t>2</t>
    </r>
    <r>
      <rPr>
        <sz val="11"/>
        <color rgb="FF000000"/>
        <rFont val="Calibri"/>
        <family val="2"/>
      </rPr>
      <t>e/año</t>
    </r>
  </si>
  <si>
    <r>
      <rPr>
        <sz val="11"/>
        <color theme="1"/>
        <rFont val="Calibri"/>
        <family val="2"/>
      </rPr>
      <t>Total N</t>
    </r>
    <r>
      <rPr>
        <vertAlign val="subscript"/>
        <sz val="11"/>
        <color rgb="FF000000"/>
        <rFont val="Calibri"/>
        <family val="2"/>
      </rPr>
      <t>2</t>
    </r>
    <r>
      <rPr>
        <sz val="11"/>
        <color rgb="FF000000"/>
        <rFont val="Calibri"/>
        <family val="2"/>
      </rPr>
      <t>O tCO2e/año</t>
    </r>
  </si>
  <si>
    <r>
      <rPr>
        <sz val="11"/>
        <color theme="1"/>
        <rFont val="Calibri"/>
        <family val="2"/>
      </rPr>
      <t>N</t>
    </r>
    <r>
      <rPr>
        <vertAlign val="subscript"/>
        <sz val="11"/>
        <color theme="1"/>
        <rFont val="Calibri"/>
        <family val="2"/>
      </rPr>
      <t>2</t>
    </r>
    <r>
      <rPr>
        <sz val="11"/>
        <color theme="1"/>
        <rFont val="Calibri"/>
        <family val="2"/>
      </rPr>
      <t>O emisión de suelos de turba, tCO2e/año</t>
    </r>
  </si>
  <si>
    <r>
      <rPr>
        <sz val="11"/>
        <color theme="1"/>
        <rFont val="Calibri"/>
        <family val="2"/>
      </rPr>
      <t>total de N</t>
    </r>
    <r>
      <rPr>
        <vertAlign val="subscript"/>
        <sz val="11"/>
        <color rgb="FF000000"/>
        <rFont val="Calibri"/>
        <family val="2"/>
      </rPr>
      <t>2</t>
    </r>
    <r>
      <rPr>
        <sz val="11"/>
        <color rgb="FF000000"/>
        <rFont val="Calibri"/>
        <family val="2"/>
      </rPr>
      <t>O tCO2e/año</t>
    </r>
  </si>
  <si>
    <t>Outgrowers</t>
  </si>
  <si>
    <r>
      <t>Fertiliser tCO</t>
    </r>
    <r>
      <rPr>
        <vertAlign val="subscript"/>
        <sz val="11"/>
        <color rgb="FF000000"/>
        <rFont val="Calibri"/>
      </rPr>
      <t>2</t>
    </r>
    <r>
      <rPr>
        <sz val="11"/>
        <color rgb="FF000000"/>
        <rFont val="Calibri"/>
      </rPr>
      <t>e/ha</t>
    </r>
  </si>
  <si>
    <r>
      <t>EFB tCO</t>
    </r>
    <r>
      <rPr>
        <vertAlign val="subscript"/>
        <sz val="11"/>
        <color rgb="FF000000"/>
        <rFont val="Calibri"/>
      </rPr>
      <t>2</t>
    </r>
    <r>
      <rPr>
        <sz val="11"/>
        <color rgb="FF000000"/>
        <rFont val="Calibri"/>
      </rPr>
      <t>e/ha</t>
    </r>
  </si>
  <si>
    <r>
      <t>POME tCO</t>
    </r>
    <r>
      <rPr>
        <vertAlign val="subscript"/>
        <sz val="11"/>
        <color rgb="FF000000"/>
        <rFont val="Calibri"/>
      </rPr>
      <t>2</t>
    </r>
    <r>
      <rPr>
        <sz val="11"/>
        <color rgb="FF000000"/>
        <rFont val="Calibri"/>
      </rPr>
      <t>e/ha</t>
    </r>
  </si>
  <si>
    <r>
      <t>Total N</t>
    </r>
    <r>
      <rPr>
        <vertAlign val="subscript"/>
        <sz val="11"/>
        <color rgb="FF000000"/>
        <rFont val="Calibri"/>
      </rPr>
      <t>2</t>
    </r>
    <r>
      <rPr>
        <sz val="11"/>
        <color rgb="FF000000"/>
        <rFont val="Calibri"/>
      </rPr>
      <t>O tCO2e/ha</t>
    </r>
  </si>
  <si>
    <r>
      <t>Total N</t>
    </r>
    <r>
      <rPr>
        <vertAlign val="subscript"/>
        <sz val="11"/>
        <color rgb="FF000000"/>
        <rFont val="Calibri"/>
      </rPr>
      <t>2</t>
    </r>
    <r>
      <rPr>
        <sz val="11"/>
        <color rgb="FF000000"/>
        <rFont val="Calibri"/>
      </rPr>
      <t>O tCO2e/yr</t>
    </r>
  </si>
  <si>
    <r>
      <rPr>
        <sz val="11"/>
        <rFont val="Calibri"/>
        <family val="2"/>
      </rPr>
      <t>Área de Conservación Forestal (ha).</t>
    </r>
  </si>
  <si>
    <r>
      <rPr>
        <sz val="11"/>
        <rFont val="Calibri"/>
        <family val="2"/>
      </rPr>
      <t>Cseq Promedio en bloques de conservación tCO</t>
    </r>
    <r>
      <rPr>
        <vertAlign val="subscript"/>
        <sz val="11"/>
        <color theme="1"/>
        <rFont val="Calibri"/>
        <family val="2"/>
      </rPr>
      <t>2</t>
    </r>
    <r>
      <rPr>
        <sz val="11"/>
        <color theme="1"/>
        <rFont val="Calibri"/>
        <family val="2"/>
      </rPr>
      <t>E/ha.año</t>
    </r>
  </si>
  <si>
    <r>
      <rPr>
        <sz val="11"/>
        <rFont val="Calibri"/>
        <family val="2"/>
      </rPr>
      <t>Cseq en Bloques de Conservación asignados a la zona de palma tCO</t>
    </r>
    <r>
      <rPr>
        <vertAlign val="subscript"/>
        <sz val="11"/>
        <color theme="1"/>
        <rFont val="Calibri"/>
        <family val="2"/>
      </rPr>
      <t>2</t>
    </r>
    <r>
      <rPr>
        <sz val="11"/>
        <color theme="1"/>
        <rFont val="Calibri"/>
        <family val="2"/>
      </rPr>
      <t>e/ha.año</t>
    </r>
  </si>
  <si>
    <r>
      <rPr>
        <sz val="11"/>
        <rFont val="Calibri"/>
        <family val="2"/>
      </rPr>
      <t>Cseq en Bloques de Conservación asignados a la zona de palma tCO</t>
    </r>
    <r>
      <rPr>
        <vertAlign val="subscript"/>
        <sz val="11"/>
        <color theme="1"/>
        <rFont val="Calibri"/>
        <family val="2"/>
      </rPr>
      <t>2</t>
    </r>
    <r>
      <rPr>
        <sz val="11"/>
        <color theme="1"/>
        <rFont val="Calibri"/>
        <family val="2"/>
      </rPr>
      <t>e/ha.año</t>
    </r>
  </si>
  <si>
    <r>
      <rPr>
        <b/>
        <sz val="11"/>
        <color theme="1"/>
        <rFont val="Calibri"/>
        <family val="2"/>
      </rPr>
      <t>Crecimiento vigoroso</t>
    </r>
  </si>
  <si>
    <r>
      <rPr>
        <b/>
        <sz val="11"/>
        <color theme="1"/>
        <rFont val="Calibri"/>
        <family val="2"/>
      </rPr>
      <t>Promedio de crecimiento</t>
    </r>
  </si>
  <si>
    <r>
      <rPr>
        <b/>
        <sz val="11"/>
        <color theme="1"/>
        <rFont val="Calibri"/>
        <family val="2"/>
      </rPr>
      <t>Raíces de la palma</t>
    </r>
  </si>
  <si>
    <r>
      <rPr>
        <b/>
        <sz val="11"/>
        <color theme="1"/>
        <rFont val="Calibri"/>
        <family val="2"/>
      </rPr>
      <t>Cobertura del Suelo</t>
    </r>
  </si>
  <si>
    <r>
      <rPr>
        <b/>
        <sz val="11"/>
        <color theme="1"/>
        <rFont val="Calibri"/>
        <family val="2"/>
      </rPr>
      <t>Pilas Frontales</t>
    </r>
  </si>
  <si>
    <r>
      <rPr>
        <b/>
        <sz val="11"/>
        <color theme="1"/>
        <rFont val="Calibri"/>
        <family val="2"/>
      </rPr>
      <t>Desechos de Palma</t>
    </r>
  </si>
  <si>
    <r>
      <rPr>
        <b/>
        <sz val="11"/>
        <color theme="1"/>
        <rFont val="Calibri"/>
        <family val="2"/>
      </rPr>
      <t>Biomasa total</t>
    </r>
  </si>
  <si>
    <r>
      <rPr>
        <b/>
        <sz val="11"/>
        <rFont val="Calibri"/>
        <family val="2"/>
      </rPr>
      <t>tCO2e/ha. año(promedio 25 años)</t>
    </r>
  </si>
  <si>
    <r>
      <rPr>
        <b/>
        <sz val="11"/>
        <color theme="1"/>
        <rFont val="Calibri"/>
        <family val="2"/>
      </rPr>
      <t>Raíces de la palma</t>
    </r>
  </si>
  <si>
    <r>
      <rPr>
        <b/>
        <sz val="11"/>
        <color theme="1"/>
        <rFont val="Calibri"/>
        <family val="2"/>
      </rPr>
      <t>Cobertura del Suelo</t>
    </r>
  </si>
  <si>
    <r>
      <rPr>
        <b/>
        <sz val="11"/>
        <color theme="1"/>
        <rFont val="Calibri"/>
        <family val="2"/>
      </rPr>
      <t>Pilas Frontales</t>
    </r>
  </si>
  <si>
    <r>
      <rPr>
        <b/>
        <sz val="11"/>
        <color theme="1"/>
        <rFont val="Calibri"/>
        <family val="2"/>
      </rPr>
      <t>Desechos de Palma</t>
    </r>
  </si>
  <si>
    <r>
      <rPr>
        <b/>
        <sz val="11"/>
        <color theme="1"/>
        <rFont val="Calibri"/>
        <family val="2"/>
      </rPr>
      <t>Biomasa total</t>
    </r>
  </si>
  <si>
    <r>
      <rPr>
        <b/>
        <sz val="11"/>
        <color theme="1"/>
        <rFont val="Calibri"/>
        <family val="2"/>
      </rPr>
      <t>Año de Plantación</t>
    </r>
  </si>
  <si>
    <r>
      <rPr>
        <b/>
        <sz val="11"/>
        <color theme="1"/>
        <rFont val="Calibri"/>
        <family val="2"/>
      </rPr>
      <t>Año de Plantación</t>
    </r>
  </si>
  <si>
    <r>
      <rPr>
        <b/>
        <sz val="11"/>
        <color theme="1"/>
        <rFont val="Calibri"/>
        <family val="2"/>
      </rPr>
      <t>Datos de la Trituradora</t>
    </r>
  </si>
  <si>
    <r>
      <rPr>
        <b/>
        <sz val="11"/>
        <color theme="1"/>
        <rFont val="Calibri"/>
        <family val="2"/>
      </rPr>
      <t>APC y producción de PK</t>
    </r>
  </si>
  <si>
    <r>
      <rPr>
        <sz val="11"/>
        <color theme="1"/>
        <rFont val="Calibri"/>
        <family val="2"/>
      </rPr>
      <t>Rendimiento esperado tRFF/año</t>
    </r>
  </si>
  <si>
    <r>
      <rPr>
        <sz val="11"/>
        <color theme="1"/>
        <rFont val="Calibri"/>
        <family val="2"/>
      </rPr>
      <t xml:space="preserve">OER% Esperado </t>
    </r>
  </si>
  <si>
    <r>
      <rPr>
        <sz val="11"/>
        <color theme="1"/>
        <rFont val="Calibri"/>
        <family val="2"/>
      </rPr>
      <t>KER% Esperado</t>
    </r>
  </si>
  <si>
    <r>
      <rPr>
        <b/>
        <sz val="11"/>
        <color theme="1"/>
        <rFont val="Calibri"/>
        <family val="2"/>
      </rPr>
      <t>Consumo de combustible de la Trituradora</t>
    </r>
  </si>
  <si>
    <r>
      <rPr>
        <b/>
        <sz val="11"/>
        <rFont val="Calibri"/>
        <family val="2"/>
      </rPr>
      <t>Supuestos de emisión de combustible</t>
    </r>
  </si>
  <si>
    <r>
      <rPr>
        <sz val="11"/>
        <rFont val="Calibri"/>
        <family val="2"/>
      </rPr>
      <t>Diesel kg CO</t>
    </r>
    <r>
      <rPr>
        <vertAlign val="subscript"/>
        <sz val="11"/>
        <color theme="1"/>
        <rFont val="Calibri"/>
        <family val="2"/>
      </rPr>
      <t>2</t>
    </r>
    <r>
      <rPr>
        <sz val="11"/>
        <color theme="1"/>
        <rFont val="Calibri"/>
        <family val="2"/>
      </rPr>
      <t>e/l</t>
    </r>
  </si>
  <si>
    <r>
      <rPr>
        <sz val="11"/>
        <rFont val="Calibri"/>
        <family val="2"/>
      </rPr>
      <t>Biodiesel kg CO</t>
    </r>
    <r>
      <rPr>
        <vertAlign val="subscript"/>
        <sz val="11"/>
        <color theme="1"/>
        <rFont val="Calibri"/>
        <family val="2"/>
      </rPr>
      <t>2</t>
    </r>
    <r>
      <rPr>
        <sz val="11"/>
        <color theme="1"/>
        <rFont val="Calibri"/>
        <family val="2"/>
      </rPr>
      <t>e/l</t>
    </r>
  </si>
  <si>
    <r>
      <rPr>
        <sz val="11"/>
        <rFont val="Calibri"/>
        <family val="2"/>
      </rPr>
      <t>Bioetanol kg CO</t>
    </r>
    <r>
      <rPr>
        <vertAlign val="subscript"/>
        <sz val="11"/>
        <color theme="1"/>
        <rFont val="Calibri"/>
        <family val="2"/>
      </rPr>
      <t>2</t>
    </r>
    <r>
      <rPr>
        <sz val="11"/>
        <color theme="1"/>
        <rFont val="Calibri"/>
        <family val="2"/>
      </rPr>
      <t>e/l</t>
    </r>
  </si>
  <si>
    <r>
      <rPr>
        <b/>
        <sz val="11"/>
        <rFont val="Calibri"/>
        <family val="2"/>
      </rPr>
      <t>Consumo de combustible proyectado por año</t>
    </r>
  </si>
  <si>
    <r>
      <rPr>
        <b/>
        <sz val="11"/>
        <rFont val="Calibri"/>
        <family val="2"/>
      </rPr>
      <t xml:space="preserve">Diesel </t>
    </r>
  </si>
  <si>
    <r>
      <rPr>
        <b/>
        <sz val="11"/>
        <color theme="1"/>
        <rFont val="Calibri"/>
        <family val="2"/>
      </rPr>
      <t>Biodiesel</t>
    </r>
  </si>
  <si>
    <r>
      <rPr>
        <b/>
        <sz val="11"/>
        <color theme="1"/>
        <rFont val="Calibri"/>
        <family val="2"/>
      </rPr>
      <t>Bioetanol</t>
    </r>
  </si>
  <si>
    <r>
      <rPr>
        <sz val="11"/>
        <rFont val="Calibri"/>
        <family val="2"/>
      </rPr>
      <t>Consumo l/tRFF procesados</t>
    </r>
  </si>
  <si>
    <r>
      <rPr>
        <sz val="11"/>
        <rFont val="Calibri"/>
        <family val="2"/>
      </rPr>
      <t>Consumo l/tRFF procesados</t>
    </r>
  </si>
  <si>
    <r>
      <rPr>
        <sz val="11"/>
        <rFont val="Calibri"/>
        <family val="2"/>
      </rPr>
      <t>Consumo l/tRFF procesados</t>
    </r>
  </si>
  <si>
    <r>
      <rPr>
        <sz val="11"/>
        <rFont val="Calibri"/>
        <family val="2"/>
      </rPr>
      <t>Consumo l/tRFF procesados</t>
    </r>
  </si>
  <si>
    <r>
      <rPr>
        <sz val="11"/>
        <color theme="1"/>
        <rFont val="Calibri"/>
        <family val="2"/>
      </rPr>
      <t>Consumo l/año</t>
    </r>
  </si>
  <si>
    <r>
      <rPr>
        <sz val="11"/>
        <color theme="1"/>
        <rFont val="Calibri"/>
        <family val="2"/>
      </rPr>
      <t>Consumo l/año</t>
    </r>
  </si>
  <si>
    <r>
      <rPr>
        <sz val="11"/>
        <color theme="1"/>
        <rFont val="Calibri"/>
        <family val="2"/>
      </rPr>
      <t>Consumo l/año</t>
    </r>
  </si>
  <si>
    <r>
      <rPr>
        <sz val="11"/>
        <color theme="1"/>
        <rFont val="Calibri"/>
        <family val="2"/>
      </rPr>
      <t>Consumo l/año</t>
    </r>
  </si>
  <si>
    <r>
      <rPr>
        <sz val="11"/>
        <color theme="1"/>
        <rFont val="Calibri"/>
        <family val="2"/>
      </rPr>
      <t>Total tCO</t>
    </r>
    <r>
      <rPr>
        <vertAlign val="subscript"/>
        <sz val="11"/>
        <color rgb="FF000000"/>
        <rFont val="Calibri"/>
        <family val="2"/>
      </rPr>
      <t>2</t>
    </r>
    <r>
      <rPr>
        <sz val="11"/>
        <color rgb="FF000000"/>
        <rFont val="Calibri"/>
        <family val="2"/>
      </rPr>
      <t>e/yr</t>
    </r>
  </si>
  <si>
    <r>
      <rPr>
        <b/>
        <sz val="11"/>
        <color theme="1"/>
        <rFont val="Calibri"/>
        <family val="2"/>
      </rPr>
      <t>Emisiones de EEAP</t>
    </r>
  </si>
  <si>
    <r>
      <rPr>
        <b/>
        <sz val="11"/>
        <color theme="1"/>
        <rFont val="Calibri"/>
        <family val="2"/>
      </rPr>
      <t>Supuestos predeterminados</t>
    </r>
  </si>
  <si>
    <r>
      <rPr>
        <sz val="11"/>
        <color theme="1"/>
        <rFont val="Calibri"/>
        <family val="2"/>
      </rPr>
      <t>tEEAP/tRFF</t>
    </r>
  </si>
  <si>
    <r>
      <rPr>
        <sz val="11"/>
        <color theme="1"/>
        <rFont val="Calibri"/>
        <family val="2"/>
      </rPr>
      <t>KgCH4/tEEAP</t>
    </r>
  </si>
  <si>
    <r>
      <rPr>
        <sz val="11"/>
        <color theme="1"/>
        <rFont val="Calibri"/>
        <family val="2"/>
      </rPr>
      <t>GWP de CH</t>
    </r>
    <r>
      <rPr>
        <vertAlign val="subscript"/>
        <sz val="11"/>
        <color rgb="FF000000"/>
        <rFont val="Calibri"/>
        <family val="2"/>
      </rPr>
      <t>4</t>
    </r>
    <r>
      <rPr>
        <sz val="11"/>
        <color rgb="FF000000"/>
        <rFont val="Calibri"/>
        <family val="2"/>
      </rPr>
      <t xml:space="preserve"> kgCO</t>
    </r>
    <r>
      <rPr>
        <vertAlign val="subscript"/>
        <sz val="11"/>
        <color rgb="FF000000"/>
        <rFont val="Calibri"/>
        <family val="2"/>
      </rPr>
      <t>2</t>
    </r>
    <r>
      <rPr>
        <sz val="11"/>
        <color rgb="FF000000"/>
        <rFont val="Calibri"/>
        <family val="2"/>
      </rPr>
      <t>e/kg de CH</t>
    </r>
    <r>
      <rPr>
        <vertAlign val="subscript"/>
        <sz val="11"/>
        <color rgb="FF000000"/>
        <rFont val="Calibri"/>
        <family val="2"/>
      </rPr>
      <t>4</t>
    </r>
  </si>
  <si>
    <r>
      <rPr>
        <sz val="11"/>
        <color theme="1"/>
        <rFont val="Calibri"/>
        <family val="2"/>
      </rPr>
      <t>tRFV/tRFF</t>
    </r>
  </si>
  <si>
    <r>
      <rPr>
        <b/>
        <sz val="11"/>
        <color theme="1"/>
        <rFont val="Calibri"/>
        <family val="2"/>
      </rPr>
      <t>Producción de EEAP</t>
    </r>
  </si>
  <si>
    <r>
      <rPr>
        <sz val="11"/>
        <color theme="1"/>
        <rFont val="Calibri"/>
        <family val="2"/>
      </rPr>
      <t>Cantidad de EEAP producido t/año</t>
    </r>
  </si>
  <si>
    <r>
      <rPr>
        <sz val="11"/>
        <color theme="1"/>
        <rFont val="Calibri"/>
        <family val="2"/>
      </rPr>
      <t>CH</t>
    </r>
    <r>
      <rPr>
        <vertAlign val="subscript"/>
        <sz val="11"/>
        <color rgb="FF000000"/>
        <rFont val="Calibri"/>
        <family val="2"/>
      </rPr>
      <t xml:space="preserve">4 </t>
    </r>
    <r>
      <rPr>
        <sz val="11"/>
        <color rgb="FF000000"/>
        <rFont val="Calibri"/>
        <family val="2"/>
      </rPr>
      <t>t/año (total)</t>
    </r>
  </si>
  <si>
    <r>
      <rPr>
        <b/>
        <sz val="11"/>
        <color theme="1"/>
        <rFont val="Calibri"/>
        <family val="2"/>
      </rPr>
      <t>Supuestos de tratamiento de EEAP</t>
    </r>
  </si>
  <si>
    <r>
      <rPr>
        <sz val="11"/>
        <rFont val="Calibri"/>
        <family val="2"/>
      </rPr>
      <t>% de EEAP desviado al estanque anaeróbico (convencional)</t>
    </r>
  </si>
  <si>
    <r>
      <rPr>
        <sz val="11"/>
        <rFont val="Calibri"/>
        <family val="2"/>
      </rPr>
      <t>% de EEAP desviado para captura de metano (quema)</t>
    </r>
  </si>
  <si>
    <r>
      <rPr>
        <sz val="11"/>
        <rFont val="Calibri"/>
        <family val="2"/>
      </rPr>
      <t>% de EEAP desviado para captura de metano (generación de electricidad)</t>
    </r>
  </si>
  <si>
    <r>
      <rPr>
        <i/>
        <u/>
        <sz val="11"/>
        <rFont val="Calibri"/>
        <family val="2"/>
      </rPr>
      <t>Conversión de metano en electricidad</t>
    </r>
  </si>
  <si>
    <r>
      <rPr>
        <sz val="11"/>
        <color theme="1"/>
        <rFont val="Calibri"/>
        <family val="2"/>
      </rPr>
      <t>País</t>
    </r>
  </si>
  <si>
    <r>
      <rPr>
        <sz val="11"/>
        <color theme="1"/>
        <rFont val="Calibri"/>
        <family val="2"/>
      </rPr>
      <t>Emisiones (kgCO2e/kWh).</t>
    </r>
  </si>
  <si>
    <r>
      <rPr>
        <sz val="11"/>
        <color theme="1"/>
        <rFont val="Calibri"/>
        <family val="2"/>
      </rPr>
      <t>Bolivia</t>
    </r>
  </si>
  <si>
    <r>
      <rPr>
        <sz val="11"/>
        <color theme="1"/>
        <rFont val="Calibri"/>
        <family val="2"/>
      </rPr>
      <t>Brasil</t>
    </r>
  </si>
  <si>
    <r>
      <rPr>
        <sz val="11"/>
        <rFont val="Calibri"/>
        <family val="2"/>
      </rPr>
      <t>CH</t>
    </r>
    <r>
      <rPr>
        <vertAlign val="subscript"/>
        <sz val="11"/>
        <color theme="1"/>
        <rFont val="Calibri"/>
        <family val="2"/>
      </rPr>
      <t>4</t>
    </r>
    <r>
      <rPr>
        <sz val="11"/>
        <color theme="1"/>
        <rFont val="Calibri"/>
        <family val="2"/>
      </rPr>
      <t xml:space="preserve"> perdido en la quema %</t>
    </r>
  </si>
  <si>
    <r>
      <rPr>
        <sz val="11"/>
        <color theme="1"/>
        <rFont val="Calibri"/>
        <family val="2"/>
      </rPr>
      <t>Camboya</t>
    </r>
  </si>
  <si>
    <r>
      <rPr>
        <sz val="11"/>
        <color theme="1"/>
        <rFont val="Calibri"/>
        <family val="2"/>
      </rPr>
      <t>Camerún</t>
    </r>
  </si>
  <si>
    <r>
      <rPr>
        <sz val="11"/>
        <rFont val="Calibri"/>
        <family val="2"/>
      </rPr>
      <t>CH</t>
    </r>
    <r>
      <rPr>
        <vertAlign val="subscript"/>
        <sz val="11"/>
        <color theme="1"/>
        <rFont val="Calibri"/>
        <family val="2"/>
      </rPr>
      <t xml:space="preserve">4 </t>
    </r>
    <r>
      <rPr>
        <sz val="11"/>
        <color theme="1"/>
        <rFont val="Calibri"/>
        <family val="2"/>
      </rPr>
      <t xml:space="preserve">perdidos en motor de gas % </t>
    </r>
  </si>
  <si>
    <r>
      <rPr>
        <sz val="11"/>
        <color theme="1"/>
        <rFont val="Calibri"/>
        <family val="2"/>
      </rPr>
      <t>Colombia</t>
    </r>
  </si>
  <si>
    <r>
      <rPr>
        <sz val="11"/>
        <rFont val="Calibri"/>
        <family val="2"/>
      </rPr>
      <t>Perdidas totales de CH4 a la atmósfera %</t>
    </r>
  </si>
  <si>
    <r>
      <rPr>
        <sz val="11"/>
        <color theme="1"/>
        <rFont val="Calibri"/>
        <family val="2"/>
      </rPr>
      <t>Congo</t>
    </r>
  </si>
  <si>
    <r>
      <rPr>
        <sz val="11"/>
        <rFont val="Calibri"/>
        <family val="2"/>
      </rPr>
      <t>% de eficiencia del motor de gas</t>
    </r>
  </si>
  <si>
    <r>
      <rPr>
        <sz val="11"/>
        <color theme="1"/>
        <rFont val="Calibri"/>
        <family val="2"/>
      </rPr>
      <t>Costa Rica</t>
    </r>
  </si>
  <si>
    <r>
      <rPr>
        <sz val="11"/>
        <rFont val="Calibri"/>
        <family val="2"/>
      </rPr>
      <t>CH</t>
    </r>
    <r>
      <rPr>
        <vertAlign val="subscript"/>
        <sz val="11"/>
        <color theme="1"/>
        <rFont val="Calibri"/>
        <family val="2"/>
      </rPr>
      <t xml:space="preserve">4 </t>
    </r>
    <r>
      <rPr>
        <sz val="11"/>
        <color theme="1"/>
        <rFont val="Calibri"/>
        <family val="2"/>
      </rPr>
      <t>convertido en electricidad %</t>
    </r>
  </si>
  <si>
    <r>
      <rPr>
        <sz val="11"/>
        <color theme="1"/>
        <rFont val="Calibri"/>
        <family val="2"/>
      </rPr>
      <t>Costa de Marfil</t>
    </r>
  </si>
  <si>
    <r>
      <rPr>
        <sz val="11"/>
        <rFont val="Calibri"/>
        <family val="2"/>
      </rPr>
      <t>Valor calorífico inferior LHV MJ/kg de CH</t>
    </r>
    <r>
      <rPr>
        <vertAlign val="subscript"/>
        <sz val="11"/>
        <color theme="1"/>
        <rFont val="Calibri"/>
        <family val="2"/>
      </rPr>
      <t>4</t>
    </r>
  </si>
  <si>
    <r>
      <rPr>
        <sz val="11"/>
        <color theme="1"/>
        <rFont val="Calibri"/>
        <family val="2"/>
      </rPr>
      <t>Ecuador</t>
    </r>
  </si>
  <si>
    <r>
      <rPr>
        <sz val="11"/>
        <color theme="1"/>
        <rFont val="Calibri"/>
        <family val="2"/>
      </rPr>
      <t>Gabón</t>
    </r>
  </si>
  <si>
    <r>
      <rPr>
        <i/>
        <u/>
        <sz val="11"/>
        <rFont val="Calibri"/>
        <family val="2"/>
      </rPr>
      <t>Quema de metano</t>
    </r>
  </si>
  <si>
    <r>
      <rPr>
        <sz val="11"/>
        <color theme="1"/>
        <rFont val="Calibri"/>
        <family val="2"/>
      </rPr>
      <t>Ghana</t>
    </r>
  </si>
  <si>
    <r>
      <rPr>
        <sz val="11"/>
        <color theme="1"/>
        <rFont val="Calibri"/>
        <family val="2"/>
      </rPr>
      <t>Guatemala</t>
    </r>
  </si>
  <si>
    <r>
      <rPr>
        <sz val="11"/>
        <rFont val="Calibri"/>
        <family val="2"/>
      </rPr>
      <t>CH</t>
    </r>
    <r>
      <rPr>
        <vertAlign val="subscript"/>
        <sz val="11"/>
        <color theme="1"/>
        <rFont val="Calibri"/>
        <family val="2"/>
      </rPr>
      <t>4</t>
    </r>
    <r>
      <rPr>
        <sz val="11"/>
        <color theme="1"/>
        <rFont val="Calibri"/>
        <family val="2"/>
      </rPr>
      <t xml:space="preserve"> perdido en la quema %</t>
    </r>
  </si>
  <si>
    <r>
      <rPr>
        <sz val="11"/>
        <color theme="1"/>
        <rFont val="Calibri"/>
        <family val="2"/>
      </rPr>
      <t>Honduras</t>
    </r>
  </si>
  <si>
    <r>
      <rPr>
        <sz val="11"/>
        <rFont val="Calibri"/>
        <family val="2"/>
      </rPr>
      <t>CH</t>
    </r>
    <r>
      <rPr>
        <vertAlign val="subscript"/>
        <sz val="11"/>
        <color theme="1"/>
        <rFont val="Calibri"/>
        <family val="2"/>
      </rPr>
      <t xml:space="preserve">4 </t>
    </r>
    <r>
      <rPr>
        <sz val="11"/>
        <color theme="1"/>
        <rFont val="Calibri"/>
        <family val="2"/>
      </rPr>
      <t>perdido en la atmósfera %</t>
    </r>
  </si>
  <si>
    <r>
      <rPr>
        <sz val="11"/>
        <color theme="1"/>
        <rFont val="Calibri"/>
        <family val="2"/>
      </rPr>
      <t>India</t>
    </r>
  </si>
  <si>
    <r>
      <rPr>
        <sz val="11"/>
        <color theme="1"/>
        <rFont val="Calibri"/>
        <family val="2"/>
      </rPr>
      <t>Indonesia</t>
    </r>
  </si>
  <si>
    <r>
      <rPr>
        <b/>
        <i/>
        <sz val="11"/>
        <color theme="1"/>
        <rFont val="Calibri"/>
        <family val="2"/>
      </rPr>
      <t>Emisiones de metano tCO2e</t>
    </r>
  </si>
  <si>
    <r>
      <rPr>
        <sz val="11"/>
        <color theme="1"/>
        <rFont val="Calibri"/>
        <family val="2"/>
      </rPr>
      <t>Malasia</t>
    </r>
  </si>
  <si>
    <r>
      <rPr>
        <sz val="11"/>
        <rFont val="Calibri"/>
        <family val="2"/>
      </rPr>
      <t>Estanque anaeróbico (convencional)</t>
    </r>
  </si>
  <si>
    <r>
      <rPr>
        <sz val="11"/>
        <color theme="1"/>
        <rFont val="Calibri"/>
        <family val="2"/>
      </rPr>
      <t>Nigeria</t>
    </r>
  </si>
  <si>
    <r>
      <rPr>
        <sz val="11"/>
        <rFont val="Calibri"/>
        <family val="2"/>
      </rPr>
      <t>Captura de metano (quema)</t>
    </r>
  </si>
  <si>
    <r>
      <rPr>
        <sz val="11"/>
        <color theme="1"/>
        <rFont val="Calibri"/>
        <family val="2"/>
      </rPr>
      <t>Perú</t>
    </r>
  </si>
  <si>
    <r>
      <rPr>
        <sz val="11"/>
        <rFont val="Calibri"/>
        <family val="2"/>
      </rPr>
      <t>Captura de metano (generación de electricidad)</t>
    </r>
  </si>
  <si>
    <r>
      <rPr>
        <sz val="11"/>
        <color theme="1"/>
        <rFont val="Calibri"/>
        <family val="2"/>
      </rPr>
      <t>Tailandia</t>
    </r>
  </si>
  <si>
    <r>
      <rPr>
        <b/>
        <sz val="11"/>
        <rFont val="Calibri"/>
        <family val="2"/>
      </rPr>
      <t>Electricidad</t>
    </r>
  </si>
  <si>
    <r>
      <rPr>
        <b/>
        <sz val="11"/>
        <color theme="1"/>
        <rFont val="Calibri"/>
        <family val="2"/>
      </rPr>
      <t>Nota: Por favor, seleccione el valor adecuado de la tabla basada en el país. Los usuarios también pueden utilizar su propio valor si es más adecuado. Sírvase proporcionar la referencia</t>
    </r>
  </si>
  <si>
    <r>
      <rPr>
        <sz val="11"/>
        <rFont val="Calibri"/>
        <family val="2"/>
      </rPr>
      <t>Utilización de la red de electricidad, kWh/año</t>
    </r>
  </si>
  <si>
    <r>
      <rPr>
        <sz val="11"/>
        <rFont val="Calibri"/>
        <family val="2"/>
      </rPr>
      <t>Emisiones procedentes de la red de electricidad usada, tCO</t>
    </r>
    <r>
      <rPr>
        <vertAlign val="subscript"/>
        <sz val="11"/>
        <color theme="1"/>
        <rFont val="Calibri"/>
        <family val="2"/>
      </rPr>
      <t>2</t>
    </r>
    <r>
      <rPr>
        <sz val="11"/>
        <color theme="1"/>
        <rFont val="Calibri"/>
        <family val="2"/>
      </rPr>
      <t>e/año</t>
    </r>
  </si>
  <si>
    <r>
      <rPr>
        <sz val="11"/>
        <rFont val="Calibri"/>
        <family val="2"/>
      </rPr>
      <t>Crédito del exceso de electricidad exportado, tCO</t>
    </r>
    <r>
      <rPr>
        <vertAlign val="subscript"/>
        <sz val="11"/>
        <color theme="1"/>
        <rFont val="Calibri"/>
        <family val="2"/>
      </rPr>
      <t>2</t>
    </r>
    <r>
      <rPr>
        <sz val="11"/>
        <color theme="1"/>
        <rFont val="Calibri"/>
        <family val="2"/>
      </rPr>
      <t>e/año</t>
    </r>
  </si>
  <si>
    <r>
      <rPr>
        <b/>
        <sz val="11"/>
        <color theme="1"/>
        <rFont val="Calibri"/>
        <family val="2"/>
      </rPr>
      <t>Exportación de biomasa para la producción de energía</t>
    </r>
  </si>
  <si>
    <r>
      <rPr>
        <sz val="11"/>
        <color theme="1"/>
        <rFont val="Calibri"/>
        <family val="2"/>
      </rPr>
      <t>Producción PKS Esperada t/yr</t>
    </r>
  </si>
  <si>
    <r>
      <rPr>
        <sz val="11"/>
        <color theme="1"/>
        <rFont val="Calibri"/>
        <family val="2"/>
      </rPr>
      <t>Venta de exceso de PKS para producción de energía t/año</t>
    </r>
  </si>
  <si>
    <r>
      <rPr>
        <sz val="11"/>
        <color theme="1"/>
        <rFont val="Calibri"/>
        <family val="2"/>
      </rPr>
      <t xml:space="preserve">Crédito de la venta de PKS tCO2e/año </t>
    </r>
  </si>
  <si>
    <r>
      <rPr>
        <sz val="11"/>
        <color theme="1"/>
        <rFont val="Calibri"/>
        <family val="2"/>
      </rPr>
      <t>RFV producidos t/año</t>
    </r>
  </si>
  <si>
    <r>
      <rPr>
        <sz val="11"/>
        <rFont val="Calibri"/>
        <family val="2"/>
      </rPr>
      <t>% RFV vendidOs para la generación de electricidad</t>
    </r>
  </si>
  <si>
    <r>
      <rPr>
        <sz val="11"/>
        <rFont val="Calibri"/>
        <family val="2"/>
      </rPr>
      <t>% RFV aplicado directamente al campo</t>
    </r>
  </si>
  <si>
    <r>
      <rPr>
        <sz val="11"/>
        <rFont val="Calibri"/>
        <family val="2"/>
      </rPr>
      <t xml:space="preserve">% RFV convertido en abono </t>
    </r>
  </si>
  <si>
    <r>
      <rPr>
        <sz val="11"/>
        <color theme="1"/>
        <rFont val="Calibri"/>
        <family val="2"/>
      </rPr>
      <t xml:space="preserve">Crédito de la venta de RFV tCO2e/año </t>
    </r>
  </si>
  <si>
    <r>
      <rPr>
        <b/>
        <sz val="11"/>
        <color theme="1"/>
        <rFont val="Calibri"/>
        <family val="2"/>
      </rPr>
      <t>Datos predeterminados</t>
    </r>
  </si>
  <si>
    <r>
      <rPr>
        <b/>
        <sz val="11"/>
        <rFont val="Calibri"/>
        <family val="2"/>
      </rPr>
      <t>CO</t>
    </r>
    <r>
      <rPr>
        <b/>
        <vertAlign val="subscript"/>
        <sz val="11"/>
        <color theme="1"/>
        <rFont val="Calibri"/>
        <family val="2"/>
      </rPr>
      <t>2</t>
    </r>
    <r>
      <rPr>
        <b/>
        <sz val="11"/>
        <color theme="1"/>
        <rFont val="Calibri"/>
        <family val="2"/>
      </rPr>
      <t>e</t>
    </r>
  </si>
  <si>
    <r>
      <rPr>
        <sz val="11"/>
        <rFont val="Calibri"/>
        <family val="2"/>
      </rPr>
      <t>Transporte marítimo kg CO</t>
    </r>
    <r>
      <rPr>
        <vertAlign val="subscript"/>
        <sz val="11"/>
        <color rgb="FF000000"/>
        <rFont val="Calibri"/>
        <family val="2"/>
      </rPr>
      <t>2</t>
    </r>
    <r>
      <rPr>
        <sz val="11"/>
        <color rgb="FF000000"/>
        <rFont val="Calibri"/>
        <family val="2"/>
      </rPr>
      <t>E/km.t</t>
    </r>
  </si>
  <si>
    <r>
      <rPr>
        <sz val="11"/>
        <rFont val="Calibri"/>
        <family val="2"/>
      </rPr>
      <t>Diesel kg CO</t>
    </r>
    <r>
      <rPr>
        <vertAlign val="subscript"/>
        <sz val="11"/>
        <color theme="1"/>
        <rFont val="Calibri"/>
        <family val="2"/>
      </rPr>
      <t>2</t>
    </r>
    <r>
      <rPr>
        <sz val="11"/>
        <color theme="1"/>
        <rFont val="Calibri"/>
        <family val="2"/>
      </rPr>
      <t>e/l</t>
    </r>
  </si>
  <si>
    <r>
      <rPr>
        <sz val="11"/>
        <rFont val="Calibri"/>
        <family val="2"/>
      </rPr>
      <t>GWP de N</t>
    </r>
    <r>
      <rPr>
        <vertAlign val="subscript"/>
        <sz val="11"/>
        <color theme="1"/>
        <rFont val="Calibri"/>
        <family val="2"/>
      </rPr>
      <t>2</t>
    </r>
    <r>
      <rPr>
        <sz val="11"/>
        <color theme="1"/>
        <rFont val="Calibri"/>
        <family val="2"/>
      </rPr>
      <t>O kgCO</t>
    </r>
    <r>
      <rPr>
        <vertAlign val="subscript"/>
        <sz val="11"/>
        <color theme="1"/>
        <rFont val="Calibri"/>
        <family val="2"/>
      </rPr>
      <t>2</t>
    </r>
    <r>
      <rPr>
        <sz val="11"/>
        <color theme="1"/>
        <rFont val="Calibri"/>
        <family val="2"/>
      </rPr>
      <t>e/kgN</t>
    </r>
    <r>
      <rPr>
        <vertAlign val="subscript"/>
        <sz val="11"/>
        <color theme="1"/>
        <rFont val="Calibri"/>
        <family val="2"/>
      </rPr>
      <t>2</t>
    </r>
    <r>
      <rPr>
        <sz val="11"/>
        <color theme="1"/>
        <rFont val="Calibri"/>
        <family val="2"/>
      </rPr>
      <t>O</t>
    </r>
  </si>
  <si>
    <r>
      <rPr>
        <sz val="11"/>
        <color theme="1"/>
        <rFont val="Calibri"/>
        <family val="2"/>
      </rPr>
      <t>Producción de N2O indirecta kgN</t>
    </r>
    <r>
      <rPr>
        <vertAlign val="subscript"/>
        <sz val="11"/>
        <color rgb="FF000000"/>
        <rFont val="Calibri"/>
        <family val="2"/>
      </rPr>
      <t>2</t>
    </r>
    <r>
      <rPr>
        <sz val="11"/>
        <color rgb="FF000000"/>
        <rFont val="Calibri"/>
        <family val="2"/>
      </rPr>
      <t>O-N/kg N perdido a través de la escorrentía y la lixiviación</t>
    </r>
  </si>
  <si>
    <r>
      <rPr>
        <sz val="11"/>
        <color theme="1"/>
        <rFont val="Calibri"/>
        <family val="2"/>
      </rPr>
      <t>Producción de N2O indirecta kgN</t>
    </r>
    <r>
      <rPr>
        <vertAlign val="subscript"/>
        <sz val="11"/>
        <color rgb="FF000000"/>
        <rFont val="Calibri"/>
        <family val="2"/>
      </rPr>
      <t>2</t>
    </r>
    <r>
      <rPr>
        <sz val="11"/>
        <color rgb="FF000000"/>
        <rFont val="Calibri"/>
        <family val="2"/>
      </rPr>
      <t>O-N/kg N perdido a través de la volatilización</t>
    </r>
  </si>
  <si>
    <r>
      <rPr>
        <sz val="11"/>
        <color theme="1"/>
        <rFont val="Calibri"/>
        <family val="2"/>
      </rPr>
      <t>Producción directa e indirecta de N2O a partir de suelos de turba kgN</t>
    </r>
    <r>
      <rPr>
        <vertAlign val="subscript"/>
        <sz val="11"/>
        <color theme="1"/>
        <rFont val="Calibri"/>
        <family val="2"/>
      </rPr>
      <t>2</t>
    </r>
    <r>
      <rPr>
        <sz val="11"/>
        <color theme="1"/>
        <rFont val="Calibri"/>
        <family val="2"/>
      </rPr>
      <t>O-N/ha.año</t>
    </r>
  </si>
  <si>
    <r>
      <rPr>
        <sz val="11"/>
        <rFont val="Calibri"/>
        <family val="2"/>
      </rPr>
      <t>Transporte de fertilizante kg CO</t>
    </r>
    <r>
      <rPr>
        <vertAlign val="subscript"/>
        <sz val="11"/>
        <color theme="1"/>
        <rFont val="Calibri"/>
        <family val="2"/>
      </rPr>
      <t>2</t>
    </r>
    <r>
      <rPr>
        <sz val="11"/>
        <color theme="1"/>
        <rFont val="Calibri"/>
        <family val="2"/>
      </rPr>
      <t>e/km.t</t>
    </r>
  </si>
  <si>
    <r>
      <rPr>
        <sz val="11"/>
        <color theme="1"/>
        <rFont val="Calibri"/>
        <family val="2"/>
      </rPr>
      <t>Factor de emisión para la urea, tC/t de urea</t>
    </r>
  </si>
  <si>
    <r>
      <rPr>
        <sz val="11"/>
        <rFont val="Calibri"/>
        <family val="2"/>
      </rPr>
      <t>Factor de emisión para el suelo de piedra caliza de magnesio, tC/t GML</t>
    </r>
  </si>
  <si>
    <r>
      <rPr>
        <sz val="11"/>
        <color theme="1"/>
        <rFont val="Calibri"/>
        <family val="2"/>
      </rPr>
      <t>tC/ha</t>
    </r>
  </si>
  <si>
    <r>
      <rPr>
        <sz val="11"/>
        <color theme="1"/>
        <rFont val="Calibri"/>
        <family val="2"/>
      </rPr>
      <t>tCO</t>
    </r>
    <r>
      <rPr>
        <vertAlign val="subscript"/>
        <sz val="11"/>
        <color rgb="FF000000"/>
        <rFont val="Calibri"/>
        <family val="2"/>
      </rPr>
      <t>2</t>
    </r>
    <r>
      <rPr>
        <sz val="11"/>
        <color theme="1"/>
        <rFont val="Calibri"/>
        <family val="2"/>
      </rPr>
      <t>e/ha</t>
    </r>
  </si>
  <si>
    <r>
      <rPr>
        <sz val="11"/>
        <color theme="1"/>
        <rFont val="Calibri"/>
        <family val="2"/>
      </rPr>
      <t>tEEAP/tRFF</t>
    </r>
  </si>
  <si>
    <r>
      <rPr>
        <sz val="11"/>
        <color theme="1"/>
        <rFont val="Calibri"/>
        <family val="2"/>
      </rPr>
      <t>Bosque intacto</t>
    </r>
  </si>
  <si>
    <r>
      <rPr>
        <sz val="11"/>
        <color theme="1"/>
        <rFont val="Calibri"/>
        <family val="2"/>
      </rPr>
      <t>kgCH</t>
    </r>
    <r>
      <rPr>
        <vertAlign val="subscript"/>
        <sz val="11"/>
        <color theme="1"/>
        <rFont val="Calibri"/>
        <family val="2"/>
      </rPr>
      <t>4</t>
    </r>
    <r>
      <rPr>
        <sz val="11"/>
        <color theme="1"/>
        <rFont val="Calibri"/>
        <family val="2"/>
      </rPr>
      <t>/tEEAP</t>
    </r>
  </si>
  <si>
    <r>
      <rPr>
        <sz val="11"/>
        <color theme="1"/>
        <rFont val="Calibri"/>
        <family val="2"/>
      </rPr>
      <t>Bosque intervenido</t>
    </r>
  </si>
  <si>
    <r>
      <rPr>
        <sz val="11"/>
        <color theme="1"/>
        <rFont val="Calibri"/>
        <family val="2"/>
      </rPr>
      <t>GWP de CH</t>
    </r>
    <r>
      <rPr>
        <vertAlign val="subscript"/>
        <sz val="11"/>
        <color rgb="FF000000"/>
        <rFont val="Calibri"/>
        <family val="2"/>
      </rPr>
      <t>4</t>
    </r>
    <r>
      <rPr>
        <sz val="11"/>
        <color rgb="FF000000"/>
        <rFont val="Calibri"/>
        <family val="2"/>
      </rPr>
      <t xml:space="preserve"> kgCO</t>
    </r>
    <r>
      <rPr>
        <vertAlign val="subscript"/>
        <sz val="11"/>
        <color rgb="FF000000"/>
        <rFont val="Calibri"/>
        <family val="2"/>
      </rPr>
      <t>2</t>
    </r>
    <r>
      <rPr>
        <sz val="11"/>
        <color rgb="FF000000"/>
        <rFont val="Calibri"/>
        <family val="2"/>
      </rPr>
      <t>e/kg de CH</t>
    </r>
    <r>
      <rPr>
        <vertAlign val="subscript"/>
        <sz val="11"/>
        <color rgb="FF000000"/>
        <rFont val="Calibri"/>
        <family val="2"/>
      </rPr>
      <t>4</t>
    </r>
  </si>
  <si>
    <r>
      <rPr>
        <sz val="11"/>
        <color theme="1"/>
        <rFont val="Calibri"/>
        <family val="2"/>
      </rPr>
      <t>Matorral</t>
    </r>
  </si>
  <si>
    <r>
      <rPr>
        <sz val="11"/>
        <color theme="1"/>
        <rFont val="Calibri"/>
        <family val="2"/>
      </rPr>
      <t>tRFV/tRFF</t>
    </r>
  </si>
  <si>
    <r>
      <rPr>
        <sz val="11"/>
        <color theme="1"/>
        <rFont val="Calibri"/>
        <family val="2"/>
      </rPr>
      <t>Pastizales</t>
    </r>
  </si>
  <si>
    <r>
      <rPr>
        <sz val="11"/>
        <color theme="1"/>
        <rFont val="Calibri"/>
        <family val="2"/>
      </rPr>
      <t>Cultivos arbóreos</t>
    </r>
  </si>
  <si>
    <r>
      <rPr>
        <sz val="11"/>
        <rFont val="Calibri"/>
        <family val="2"/>
      </rPr>
      <t>CH</t>
    </r>
    <r>
      <rPr>
        <vertAlign val="subscript"/>
        <sz val="11"/>
        <color theme="1"/>
        <rFont val="Calibri"/>
        <family val="2"/>
      </rPr>
      <t>4</t>
    </r>
    <r>
      <rPr>
        <sz val="11"/>
        <color theme="1"/>
        <rFont val="Calibri"/>
        <family val="2"/>
      </rPr>
      <t xml:space="preserve"> perdido en la quema %</t>
    </r>
  </si>
  <si>
    <r>
      <rPr>
        <sz val="11"/>
        <rFont val="Calibri"/>
        <family val="2"/>
      </rPr>
      <t>CH</t>
    </r>
    <r>
      <rPr>
        <vertAlign val="subscript"/>
        <sz val="11"/>
        <color theme="1"/>
        <rFont val="Calibri"/>
        <family val="2"/>
      </rPr>
      <t xml:space="preserve">4 </t>
    </r>
    <r>
      <rPr>
        <sz val="11"/>
        <color theme="1"/>
        <rFont val="Calibri"/>
        <family val="2"/>
      </rPr>
      <t xml:space="preserve">perdidos en motor de gas % </t>
    </r>
  </si>
  <si>
    <r>
      <rPr>
        <sz val="11"/>
        <rFont val="Calibri"/>
        <family val="2"/>
      </rPr>
      <t>% de eficiencia del motor de gas</t>
    </r>
  </si>
  <si>
    <r>
      <rPr>
        <sz val="11"/>
        <rFont val="Calibri"/>
        <family val="2"/>
      </rPr>
      <t>Valor calorífico inferior MJ/kg de CH</t>
    </r>
    <r>
      <rPr>
        <vertAlign val="subscript"/>
        <sz val="11"/>
        <color theme="1"/>
        <rFont val="Calibri"/>
        <family val="2"/>
      </rPr>
      <t>4</t>
    </r>
  </si>
  <si>
    <r>
      <rPr>
        <sz val="11"/>
        <rFont val="Calibri"/>
        <family val="2"/>
      </rPr>
      <t>Crédito por la exportación de cáscara de PK como sustituto del carbón kg CO</t>
    </r>
    <r>
      <rPr>
        <vertAlign val="subscript"/>
        <sz val="11"/>
        <color theme="1"/>
        <rFont val="Calibri"/>
        <family val="2"/>
      </rPr>
      <t>2</t>
    </r>
    <r>
      <rPr>
        <sz val="11"/>
        <color theme="1"/>
        <rFont val="Calibri"/>
        <family val="2"/>
      </rPr>
      <t>e/t cáscara</t>
    </r>
  </si>
  <si>
    <r>
      <rPr>
        <sz val="11"/>
        <color theme="1"/>
        <rFont val="Calibri"/>
        <family val="2"/>
      </rPr>
      <t>Valor calorífico inferior de EFB MJ/kg (FW)</t>
    </r>
  </si>
  <si>
    <r>
      <rPr>
        <sz val="11"/>
        <color theme="1"/>
        <rFont val="Calibri"/>
        <family val="2"/>
      </rPr>
      <t>t CH4/t COD eliminado durante la digestión</t>
    </r>
  </si>
  <si>
    <r>
      <rPr>
        <sz val="11"/>
        <color theme="1"/>
        <rFont val="Calibri"/>
        <family val="2"/>
      </rPr>
      <t>Factor de corrección del modelo para incertidumbres</t>
    </r>
  </si>
  <si>
    <r>
      <rPr>
        <b/>
        <sz val="11"/>
        <rFont val="Calibri"/>
        <family val="2"/>
      </rPr>
      <t>Fertilizantes</t>
    </r>
  </si>
  <si>
    <r>
      <rPr>
        <sz val="11"/>
        <color theme="1"/>
        <rFont val="Calibri"/>
        <family val="2"/>
      </rPr>
      <t>%N</t>
    </r>
  </si>
  <si>
    <r>
      <rPr>
        <sz val="11"/>
        <color theme="1"/>
        <rFont val="Calibri"/>
        <family val="2"/>
      </rPr>
      <t>%MgO</t>
    </r>
  </si>
  <si>
    <r>
      <rPr>
        <sz val="11"/>
        <color theme="1"/>
        <rFont val="Calibri"/>
        <family val="2"/>
      </rPr>
      <t>%K2O</t>
    </r>
  </si>
  <si>
    <r>
      <rPr>
        <sz val="11"/>
        <color theme="1"/>
        <rFont val="Calibri"/>
        <family val="2"/>
      </rPr>
      <t>%P2O5</t>
    </r>
  </si>
  <si>
    <r>
      <rPr>
        <sz val="11"/>
        <color theme="1"/>
        <rFont val="Calibri"/>
        <family val="2"/>
      </rPr>
      <t xml:space="preserve">% Pérdida por volatilización de N </t>
    </r>
  </si>
  <si>
    <r>
      <rPr>
        <sz val="11"/>
        <color theme="1"/>
        <rFont val="Calibri"/>
        <family val="2"/>
      </rPr>
      <t>Material kgCO</t>
    </r>
    <r>
      <rPr>
        <vertAlign val="subscript"/>
        <sz val="11"/>
        <color rgb="FF000000"/>
        <rFont val="Calibri"/>
        <family val="2"/>
      </rPr>
      <t>2</t>
    </r>
    <r>
      <rPr>
        <sz val="11"/>
        <color theme="1"/>
        <rFont val="Calibri"/>
        <family val="2"/>
      </rPr>
      <t>e/t</t>
    </r>
  </si>
  <si>
    <r>
      <rPr>
        <sz val="11"/>
        <color theme="1"/>
        <rFont val="Calibri"/>
        <family val="2"/>
      </rPr>
      <t>Emisiones directas kgN</t>
    </r>
    <r>
      <rPr>
        <vertAlign val="subscript"/>
        <sz val="11"/>
        <color rgb="FF000000"/>
        <rFont val="Calibri"/>
        <family val="2"/>
      </rPr>
      <t>2</t>
    </r>
    <r>
      <rPr>
        <sz val="11"/>
        <color theme="1"/>
        <rFont val="Calibri"/>
        <family val="2"/>
      </rPr>
      <t>O/t fertilizante</t>
    </r>
  </si>
  <si>
    <r>
      <rPr>
        <sz val="11"/>
        <color theme="1"/>
        <rFont val="Calibri"/>
        <family val="2"/>
      </rPr>
      <t>Emisiones indirectas kgN</t>
    </r>
    <r>
      <rPr>
        <vertAlign val="subscript"/>
        <sz val="11"/>
        <color rgb="FF000000"/>
        <rFont val="Calibri"/>
        <family val="2"/>
      </rPr>
      <t>2</t>
    </r>
    <r>
      <rPr>
        <sz val="11"/>
        <color theme="1"/>
        <rFont val="Calibri"/>
        <family val="2"/>
      </rPr>
      <t>O/t fertilizante</t>
    </r>
  </si>
  <si>
    <r>
      <rPr>
        <sz val="11"/>
        <color theme="1"/>
        <rFont val="Calibri"/>
        <family val="2"/>
      </rPr>
      <t>Total emisiones kgN</t>
    </r>
    <r>
      <rPr>
        <vertAlign val="subscript"/>
        <sz val="11"/>
        <color rgb="FF000000"/>
        <rFont val="Calibri"/>
        <family val="2"/>
      </rPr>
      <t>2</t>
    </r>
    <r>
      <rPr>
        <sz val="11"/>
        <color theme="1"/>
        <rFont val="Calibri"/>
        <family val="2"/>
      </rPr>
      <t>O/t fertilizante</t>
    </r>
  </si>
  <si>
    <r>
      <rPr>
        <sz val="11"/>
        <color theme="1"/>
        <rFont val="Calibri"/>
        <family val="2"/>
      </rPr>
      <t>kgCO</t>
    </r>
    <r>
      <rPr>
        <vertAlign val="subscript"/>
        <sz val="11"/>
        <color rgb="FF000000"/>
        <rFont val="Calibri"/>
        <family val="2"/>
      </rPr>
      <t>2</t>
    </r>
    <r>
      <rPr>
        <sz val="11"/>
        <color theme="1"/>
        <rFont val="Calibri"/>
        <family val="2"/>
      </rPr>
      <t>e/t fertilizante</t>
    </r>
  </si>
  <si>
    <r>
      <rPr>
        <sz val="11"/>
        <color theme="1"/>
        <rFont val="Calibri"/>
        <family val="2"/>
      </rPr>
      <t>AN</t>
    </r>
  </si>
  <si>
    <r>
      <rPr>
        <sz val="11"/>
        <color theme="1"/>
        <rFont val="Calibri"/>
        <family val="2"/>
      </rPr>
      <t>SOA</t>
    </r>
  </si>
  <si>
    <r>
      <rPr>
        <sz val="11"/>
        <color theme="1"/>
        <rFont val="Calibri"/>
        <family val="2"/>
      </rPr>
      <t>DAP</t>
    </r>
  </si>
  <si>
    <r>
      <rPr>
        <sz val="11"/>
        <color theme="1"/>
        <rFont val="Calibri"/>
        <family val="2"/>
      </rPr>
      <t>Urea</t>
    </r>
  </si>
  <si>
    <r>
      <rPr>
        <sz val="11"/>
        <color theme="1"/>
        <rFont val="Calibri"/>
        <family val="2"/>
      </rPr>
      <t>AC</t>
    </r>
  </si>
  <si>
    <r>
      <rPr>
        <sz val="11"/>
        <color theme="1"/>
        <rFont val="Calibri"/>
        <family val="2"/>
      </rPr>
      <t>Kieserita</t>
    </r>
  </si>
  <si>
    <r>
      <rPr>
        <sz val="11"/>
        <color theme="1"/>
        <rFont val="Calibri"/>
        <family val="2"/>
      </rPr>
      <t>MOP</t>
    </r>
  </si>
  <si>
    <r>
      <rPr>
        <sz val="11"/>
        <color theme="1"/>
        <rFont val="Calibri"/>
        <family val="2"/>
      </rPr>
      <t>GRP</t>
    </r>
  </si>
  <si>
    <r>
      <rPr>
        <sz val="11"/>
        <color theme="1"/>
        <rFont val="Calibri"/>
        <family val="2"/>
      </rPr>
      <t>TSP</t>
    </r>
  </si>
  <si>
    <r>
      <rPr>
        <sz val="11"/>
        <color theme="1"/>
        <rFont val="Calibri"/>
        <family val="2"/>
      </rPr>
      <t>GML</t>
    </r>
  </si>
  <si>
    <r>
      <rPr>
        <sz val="11"/>
        <color theme="1"/>
        <rFont val="Calibri"/>
        <family val="2"/>
      </rPr>
      <t>RFV</t>
    </r>
  </si>
  <si>
    <r>
      <rPr>
        <sz val="11"/>
        <color theme="1"/>
        <rFont val="Calibri"/>
        <family val="2"/>
      </rPr>
      <t>EEAP</t>
    </r>
  </si>
  <si>
    <r>
      <rPr>
        <sz val="11"/>
        <color theme="1"/>
        <rFont val="Calibri"/>
        <family val="2"/>
      </rPr>
      <t>N perdido a través de la escorrentía y la lixiviación %</t>
    </r>
  </si>
  <si>
    <r>
      <rPr>
        <b/>
        <sz val="11"/>
        <color theme="1"/>
        <rFont val="Arial"/>
        <family val="2"/>
      </rPr>
      <t>Parámetros predeterminados tomados de Ecoinvent v2 (GEI basados en IPCC 2007-100 años)</t>
    </r>
  </si>
  <si>
    <r>
      <rPr>
        <sz val="11"/>
        <color theme="1"/>
        <rFont val="Calibri"/>
        <family val="2"/>
      </rPr>
      <t>kgCO2eq</t>
    </r>
  </si>
  <si>
    <r>
      <rPr>
        <b/>
        <sz val="11"/>
        <color rgb="FF00B050"/>
        <rFont val="Calibri"/>
        <family val="2"/>
      </rPr>
      <t>parámetros utilizados</t>
    </r>
  </si>
  <si>
    <r>
      <rPr>
        <sz val="11"/>
        <color theme="1"/>
        <rFont val="Calibri"/>
        <family val="2"/>
      </rPr>
      <t>N de la urea</t>
    </r>
  </si>
  <si>
    <r>
      <rPr>
        <sz val="11"/>
        <color theme="1"/>
        <rFont val="Calibri"/>
        <family val="2"/>
      </rPr>
      <t>N del nitrato de amonio</t>
    </r>
  </si>
  <si>
    <r>
      <rPr>
        <sz val="11"/>
        <color theme="1"/>
        <rFont val="Calibri"/>
        <family val="2"/>
      </rPr>
      <t>N del sulfato de amonio</t>
    </r>
  </si>
  <si>
    <r>
      <rPr>
        <sz val="11"/>
        <color theme="1"/>
        <rFont val="Calibri"/>
        <family val="2"/>
      </rPr>
      <t>N del cloruro de amonio</t>
    </r>
  </si>
  <si>
    <r>
      <rPr>
        <sz val="11"/>
        <color theme="1"/>
        <rFont val="Calibri"/>
        <family val="2"/>
      </rPr>
      <t>N del fosfato diamónico</t>
    </r>
  </si>
  <si>
    <r>
      <rPr>
        <sz val="11"/>
        <color theme="1"/>
        <rFont val="Calibri"/>
        <family val="2"/>
      </rPr>
      <t>N de diversos fertilizantes con N</t>
    </r>
  </si>
  <si>
    <r>
      <rPr>
        <sz val="11"/>
        <color theme="1"/>
        <rFont val="Calibri"/>
        <family val="2"/>
      </rPr>
      <t>P2O5 del fosfato diamónico</t>
    </r>
  </si>
  <si>
    <r>
      <rPr>
        <sz val="11"/>
        <color theme="1"/>
        <rFont val="Calibri"/>
        <family val="2"/>
      </rPr>
      <t>P2O5 del superfosfato triple</t>
    </r>
  </si>
  <si>
    <r>
      <rPr>
        <sz val="11"/>
        <color theme="1"/>
        <rFont val="Calibri"/>
        <family val="2"/>
      </rPr>
      <t>P2O5 de roca fosfórica</t>
    </r>
  </si>
  <si>
    <r>
      <rPr>
        <sz val="11"/>
        <color theme="1"/>
        <rFont val="Calibri"/>
        <family val="2"/>
      </rPr>
      <t>P2O5 de diversos fertilizantes con P</t>
    </r>
  </si>
  <si>
    <r>
      <rPr>
        <sz val="11"/>
        <color theme="1"/>
        <rFont val="Calibri"/>
        <family val="2"/>
      </rPr>
      <t>K2O del cloruro de potasio o cloruro de potasio</t>
    </r>
  </si>
  <si>
    <r>
      <rPr>
        <sz val="11"/>
        <color theme="1"/>
        <rFont val="Calibri"/>
        <family val="2"/>
      </rPr>
      <t>K2O del sulfato de potasio</t>
    </r>
  </si>
  <si>
    <r>
      <rPr>
        <sz val="11"/>
        <color theme="1"/>
        <rFont val="Calibri"/>
        <family val="2"/>
      </rPr>
      <t>K2O de diversos fertilizantes con K</t>
    </r>
  </si>
  <si>
    <r>
      <rPr>
        <sz val="11"/>
        <color theme="1"/>
        <rFont val="Calibri"/>
        <family val="2"/>
      </rPr>
      <t>Ca a partir de cloruro de calcio en la planta</t>
    </r>
  </si>
  <si>
    <r>
      <rPr>
        <sz val="11"/>
        <color theme="1"/>
        <rFont val="Calibri"/>
        <family val="2"/>
      </rPr>
      <t>MgO de óxido de magnesio en la planta</t>
    </r>
  </si>
  <si>
    <r>
      <rPr>
        <sz val="11"/>
        <color theme="1"/>
        <rFont val="Calibri"/>
        <family val="2"/>
      </rPr>
      <t>S de</t>
    </r>
  </si>
  <si>
    <r>
      <rPr>
        <sz val="11"/>
        <color theme="1"/>
        <rFont val="Calibri"/>
        <family val="2"/>
      </rPr>
      <t>Cu de óxido de cobre en la planta</t>
    </r>
  </si>
  <si>
    <r>
      <rPr>
        <sz val="11"/>
        <color theme="1"/>
        <rFont val="Calibri"/>
        <family val="2"/>
      </rPr>
      <t>Fe de sulfato de hierro en la planta</t>
    </r>
  </si>
  <si>
    <r>
      <rPr>
        <sz val="11"/>
        <color theme="1"/>
        <rFont val="Calibri"/>
        <family val="2"/>
      </rPr>
      <t>Cu de óxido bórico en la planta</t>
    </r>
  </si>
  <si>
    <r>
      <rPr>
        <sz val="11"/>
        <color theme="1"/>
        <rFont val="Calibri"/>
        <family val="2"/>
      </rPr>
      <t>Zn de óxido de zinc en la planta</t>
    </r>
  </si>
  <si>
    <r>
      <rPr>
        <b/>
        <sz val="11"/>
        <color theme="1"/>
        <rFont val="Calibri"/>
        <family val="2"/>
      </rPr>
      <t>Esta hoja de trabajo está bloqueada para impedir que los usuarios sobrescriban accidentalmente el contenido. La contraseña para desbloquear esta hoja de cálculo es "default"</t>
    </r>
  </si>
  <si>
    <t>User defined 2</t>
  </si>
  <si>
    <t>kgCO2eq/kg</t>
  </si>
  <si>
    <t>Used parameters</t>
  </si>
  <si>
    <t>N from urea</t>
  </si>
  <si>
    <t>N from ammonium nitrate</t>
  </si>
  <si>
    <t>N from sulphate of ammonia</t>
  </si>
  <si>
    <t>N from ammonium chloride</t>
  </si>
  <si>
    <t>N from diammonium phosphate</t>
  </si>
  <si>
    <t>N from various N-fertilisers</t>
  </si>
  <si>
    <t>P2O5 from diammonium phosphate</t>
  </si>
  <si>
    <t>P2O5 from triple superphosphate</t>
  </si>
  <si>
    <t>P2O5 from phosphate rock</t>
  </si>
  <si>
    <t>P2O5 from various P-fertilisers</t>
  </si>
  <si>
    <t>K2O from muriate of potash or potassium chloride</t>
  </si>
  <si>
    <t>K2O from potassium sulphate</t>
  </si>
  <si>
    <t>K2O from various K-fertilisers</t>
  </si>
  <si>
    <t>Ca from calcium chloride at plant</t>
  </si>
  <si>
    <t>MgO from magnesium oxide at plant</t>
  </si>
  <si>
    <t>S from</t>
  </si>
  <si>
    <t>Cu from copper oxide at plant</t>
  </si>
  <si>
    <t>Fe from iron sulphate at plant</t>
  </si>
  <si>
    <t>B from boric oxide at plant</t>
  </si>
  <si>
    <t>Zn from zinc oxide at plant</t>
  </si>
  <si>
    <t>User defined 3</t>
  </si>
  <si>
    <t>kgCO2eq/kg</t>
  </si>
  <si>
    <t>Used parameters</t>
  </si>
  <si>
    <t>N from urea</t>
  </si>
  <si>
    <t>N from ammonium nitrate</t>
  </si>
  <si>
    <t>N from sulphate of ammonia</t>
  </si>
  <si>
    <t>N from ammonium chloride</t>
  </si>
  <si>
    <t>N from diammonium phosphate</t>
  </si>
  <si>
    <t>N from various N-fertilisers</t>
  </si>
  <si>
    <t>P2O5 from diammonium phosphate</t>
  </si>
  <si>
    <t>P2O5 from triple superphosphate</t>
  </si>
  <si>
    <t>P2O5 from phosphate rock</t>
  </si>
  <si>
    <t>P2O5 from various P-fertilisers</t>
  </si>
  <si>
    <t>K2O from muriate of potash or potassium chloride</t>
  </si>
  <si>
    <t>K2O from potassium sulphate</t>
  </si>
  <si>
    <t>K2O from various K-fertilisers</t>
  </si>
  <si>
    <t>Ca from calcium chloride at plant</t>
  </si>
  <si>
    <t>MgO from magnesium oxide at plant</t>
  </si>
  <si>
    <t>S from</t>
  </si>
  <si>
    <t>Cu from copper oxide at plant</t>
  </si>
  <si>
    <t>Fe from iron sulphate at plant</t>
  </si>
  <si>
    <t>B from boric oxide at plant</t>
  </si>
  <si>
    <t>Zn from zinc oxide at plant</t>
  </si>
  <si>
    <t>User defined 4</t>
  </si>
  <si>
    <t>kgCO2eq/kg</t>
  </si>
  <si>
    <t>Used parameters</t>
  </si>
  <si>
    <t>N from urea</t>
  </si>
  <si>
    <t>N from ammonium nitrate</t>
  </si>
  <si>
    <t>N from sulphate of ammonia</t>
  </si>
  <si>
    <t>N from ammonium chloride</t>
  </si>
  <si>
    <t>N from diammonium phosphate</t>
  </si>
  <si>
    <t>N from various N-fertilisers</t>
  </si>
  <si>
    <t>P2O5 from diammonium phosphate</t>
  </si>
  <si>
    <t>P2O5 from triple superphosphate</t>
  </si>
  <si>
    <t>P2O5 from phosphate rock</t>
  </si>
  <si>
    <t>P2O5 from various P-fertilisers</t>
  </si>
  <si>
    <t>K2O from muriate of potash or potassium chloride</t>
  </si>
  <si>
    <t>K2O from potassium sulphate</t>
  </si>
  <si>
    <t>K2O from various K-fertilisers</t>
  </si>
  <si>
    <t>Ca from calcium chloride at plant</t>
  </si>
  <si>
    <t>MgO from magnesium oxide at plant</t>
  </si>
  <si>
    <t>S from</t>
  </si>
  <si>
    <t>Cu from copper oxide at plant</t>
  </si>
  <si>
    <t>Fe from iron sulphate at plant</t>
  </si>
  <si>
    <t>B from boric oxide at plant</t>
  </si>
  <si>
    <t>Zn from zinc oxide at plant</t>
  </si>
  <si>
    <t>User defined 5</t>
  </si>
  <si>
    <t>kgCO2eq/kg</t>
  </si>
  <si>
    <t>Used parameters</t>
  </si>
  <si>
    <t>N from urea</t>
  </si>
  <si>
    <t>N from ammonium nitrate</t>
  </si>
  <si>
    <t>N from sulphate of ammonia</t>
  </si>
  <si>
    <t>N from ammonium chloride</t>
  </si>
  <si>
    <t>N from diammonium phosphate</t>
  </si>
  <si>
    <t>N from various N-fertilisers</t>
  </si>
  <si>
    <t>P2O5 from diammonium phosphate</t>
  </si>
  <si>
    <t>P2O5 from triple superphosphate</t>
  </si>
  <si>
    <t>P2O5 from phosphate rock</t>
  </si>
  <si>
    <t>P2O5 from various P-fertilisers</t>
  </si>
  <si>
    <t>K2O from muriate of potash or potassium chloride</t>
  </si>
  <si>
    <t>K2O from potassium sulphate</t>
  </si>
  <si>
    <t>K2O from various K-fertilisers</t>
  </si>
  <si>
    <t>Ca from calcium chloride at plant</t>
  </si>
  <si>
    <t>MgO from magnesium oxide at plant</t>
  </si>
  <si>
    <t>S from</t>
  </si>
  <si>
    <t>Cu from copper oxide at plant</t>
  </si>
  <si>
    <t>Fe from iron sulphate at plant</t>
  </si>
  <si>
    <t>B from boric oxide at plant</t>
  </si>
  <si>
    <t>Zn from zinc oxide at plant</t>
  </si>
  <si>
    <t>User defined 6</t>
  </si>
  <si>
    <t>kgCO2eq/kg</t>
  </si>
  <si>
    <t>Used parameters</t>
  </si>
  <si>
    <t>N from urea</t>
  </si>
  <si>
    <t>N from ammonium nitrate</t>
  </si>
  <si>
    <t>N from sulphate of ammonia</t>
  </si>
  <si>
    <t>N from ammonium chloride</t>
  </si>
  <si>
    <t>N from diammonium phosphate</t>
  </si>
  <si>
    <t>N from various N-fertilisers</t>
  </si>
  <si>
    <t>P2O5 from diammonium phosphate</t>
  </si>
  <si>
    <t>P2O5 from triple superphosphate</t>
  </si>
  <si>
    <t>P2O5 from phosphate rock</t>
  </si>
  <si>
    <t>P2O5 from various P-fertilisers</t>
  </si>
  <si>
    <t>K2O from muriate of potash or potassium chloride</t>
  </si>
  <si>
    <t>K2O from potassium sulphate</t>
  </si>
  <si>
    <t>K2O from various K-fertilisers</t>
  </si>
  <si>
    <t>Ca from calcium chloride at plant</t>
  </si>
  <si>
    <t>MgO from magnesium oxide at plant</t>
  </si>
  <si>
    <t>S from</t>
  </si>
  <si>
    <t>Cu from copper oxide at plant</t>
  </si>
  <si>
    <t>Fe from iron sulphate at plant</t>
  </si>
  <si>
    <t>B from boric oxide at plant</t>
  </si>
  <si>
    <t>Zn from zinc oxide at plant</t>
  </si>
  <si>
    <t>User defined 7</t>
  </si>
  <si>
    <t>kgCO2eq/kg</t>
  </si>
  <si>
    <t>Used parameters</t>
  </si>
  <si>
    <t>N from urea</t>
  </si>
  <si>
    <t>N from ammonium nitrate</t>
  </si>
  <si>
    <t>N from sulphate of ammonia</t>
  </si>
  <si>
    <t>N from ammonium chloride</t>
  </si>
  <si>
    <t>N from diammonium phosphate</t>
  </si>
  <si>
    <t>N from various N-fertilisers</t>
  </si>
  <si>
    <t>P2O5 from diammonium phosphate</t>
  </si>
  <si>
    <t>P2O5 from triple superphosphate</t>
  </si>
  <si>
    <t>P2O5 from phosphate rock</t>
  </si>
  <si>
    <t>P2O5 from various P-fertilisers</t>
  </si>
  <si>
    <t>K2O from muriate of potash or potassium chloride</t>
  </si>
  <si>
    <t>K2O from potassium sulphate</t>
  </si>
  <si>
    <t>K2O from various K-fertilisers</t>
  </si>
  <si>
    <t>Ca from calcium chloride at plant</t>
  </si>
  <si>
    <t>MgO from magnesium oxide at plant</t>
  </si>
  <si>
    <t>S from</t>
  </si>
  <si>
    <t>Cu from copper oxide at plant</t>
  </si>
  <si>
    <t>Fe from iron sulphate at plant</t>
  </si>
  <si>
    <t>B from boric oxide at plant</t>
  </si>
  <si>
    <t>Zn from zinc oxide at plant</t>
  </si>
  <si>
    <t>User defined 8</t>
  </si>
  <si>
    <t>kgCO2eq/kg</t>
  </si>
  <si>
    <t>Used parameters</t>
  </si>
  <si>
    <t>N from urea</t>
  </si>
  <si>
    <t>N from ammonium nitrate</t>
  </si>
  <si>
    <t>N from sulphate of ammonia</t>
  </si>
  <si>
    <t>N from ammonium chloride</t>
  </si>
  <si>
    <t>N from diammonium phosphate</t>
  </si>
  <si>
    <t>N from various N-fertilisers</t>
  </si>
  <si>
    <t>P2O5 from diammonium phosphate</t>
  </si>
  <si>
    <t>P2O5 from triple superphosphate</t>
  </si>
  <si>
    <t>P2O5 from phosphate rock</t>
  </si>
  <si>
    <t>P2O5 from various P-fertilisers</t>
  </si>
  <si>
    <t>K2O from muriate of potash or potassium chloride</t>
  </si>
  <si>
    <t>K2O from potassium sulphate</t>
  </si>
  <si>
    <t>K2O from various K-fertilisers</t>
  </si>
  <si>
    <t>Ca from calcium chloride at plant</t>
  </si>
  <si>
    <t>MgO from magnesium oxide at plant</t>
  </si>
  <si>
    <t>S from</t>
  </si>
  <si>
    <t>Cu from copper oxide at plant</t>
  </si>
  <si>
    <t>Fe from iron sulphate at plant</t>
  </si>
  <si>
    <t>B from boric oxide at plant</t>
  </si>
  <si>
    <t>Zn from zinc oxide at plant</t>
  </si>
  <si>
    <t>User defined 9</t>
  </si>
  <si>
    <t>kgCO2eq/kg</t>
  </si>
  <si>
    <t>Used parameters</t>
  </si>
  <si>
    <t>N from urea</t>
  </si>
  <si>
    <t>N from ammonium nitrate</t>
  </si>
  <si>
    <t>N from sulphate of ammonia</t>
  </si>
  <si>
    <t>N from ammonium chloride</t>
  </si>
  <si>
    <t>N from diammonium phosphate</t>
  </si>
  <si>
    <t>N from various N-fertilisers</t>
  </si>
  <si>
    <t>P2O5 from diammonium phosphate</t>
  </si>
  <si>
    <t>P2O5 from triple superphosphate</t>
  </si>
  <si>
    <t>P2O5 from phosphate rock</t>
  </si>
  <si>
    <t>P2O5 from various P-fertilisers</t>
  </si>
  <si>
    <t>K2O from muriate of potash or potassium chloride</t>
  </si>
  <si>
    <t>K2O from potassium sulphate</t>
  </si>
  <si>
    <t>K2O from various K-fertilisers</t>
  </si>
  <si>
    <t>Ca from calcium chloride at plant</t>
  </si>
  <si>
    <t>MgO from magnesium oxide at plant</t>
  </si>
  <si>
    <t>S from</t>
  </si>
  <si>
    <t>Cu from copper oxide at plant</t>
  </si>
  <si>
    <t>Fe from iron sulphate at plant</t>
  </si>
  <si>
    <t>B from boric oxide at plant</t>
  </si>
  <si>
    <t>Zn from zinc oxide at plant</t>
  </si>
  <si>
    <t>User defined 10</t>
  </si>
  <si>
    <t>kgCO2eq/kg</t>
  </si>
  <si>
    <t>Used parameters</t>
  </si>
  <si>
    <t>N from urea</t>
  </si>
  <si>
    <t>N from ammonium nitrate</t>
  </si>
  <si>
    <t>N from sulphate of ammonia</t>
  </si>
  <si>
    <t>N from ammonium chloride</t>
  </si>
  <si>
    <t>N from diammonium phosphate</t>
  </si>
  <si>
    <t>N from various N-fertilisers</t>
  </si>
  <si>
    <t>P2O5 from diammonium phosphate</t>
  </si>
  <si>
    <t>P2O5 from triple superphosphate</t>
  </si>
  <si>
    <t>P2O5 from phosphate rock</t>
  </si>
  <si>
    <t>P2O5 from various P-fertilisers</t>
  </si>
  <si>
    <t>K2O from muriate of potash or potassium chloride</t>
  </si>
  <si>
    <t>K2O from potassium sulphate</t>
  </si>
  <si>
    <t>K2O from various K-fertilisers</t>
  </si>
  <si>
    <t>Ca from calcium chloride at plant</t>
  </si>
  <si>
    <t>MgO from magnesium oxide at plant</t>
  </si>
  <si>
    <t>S from</t>
  </si>
  <si>
    <t>Cu from copper oxide at plant</t>
  </si>
  <si>
    <t>Fe from iron sulphate at plant</t>
  </si>
  <si>
    <t>B from boric oxide at plant</t>
  </si>
  <si>
    <t>Zn from zinc oxide at plant</t>
  </si>
  <si>
    <r>
      <rPr>
        <b/>
        <sz val="11"/>
        <rFont val="Calibri"/>
        <family val="2"/>
      </rPr>
      <t>La asignación de las emisiones netas a los productos agrícolas</t>
    </r>
  </si>
  <si>
    <r>
      <rPr>
        <i/>
        <sz val="11"/>
        <rFont val="Calibri"/>
        <family val="2"/>
      </rPr>
      <t>Esta hoja asigna las emisiones de RFF y PK a productos agrícolas, en masa.</t>
    </r>
  </si>
  <si>
    <r>
      <rPr>
        <sz val="11"/>
        <rFont val="Calibri"/>
        <family val="2"/>
      </rPr>
      <t>OER%</t>
    </r>
  </si>
  <si>
    <r>
      <rPr>
        <sz val="11"/>
        <rFont val="Calibri"/>
        <family val="2"/>
      </rPr>
      <t>KER%</t>
    </r>
  </si>
  <si>
    <r>
      <rPr>
        <sz val="11"/>
        <color theme="1"/>
        <rFont val="Calibri"/>
        <family val="2"/>
      </rPr>
      <t>% de emisiones RFF atribuibles a CPO</t>
    </r>
  </si>
  <si>
    <r>
      <rPr>
        <sz val="11"/>
        <color theme="1"/>
        <rFont val="Calibri"/>
        <family val="2"/>
      </rPr>
      <t>% de emisiones RFF atribuibles a PK</t>
    </r>
  </si>
  <si>
    <r>
      <rPr>
        <b/>
        <u/>
        <sz val="26"/>
        <color rgb="FF4F81BD"/>
        <rFont val="Calibri"/>
        <family val="2"/>
      </rPr>
      <t>Referencias</t>
    </r>
  </si>
  <si>
    <r>
      <rPr>
        <sz val="11"/>
        <color theme="1"/>
        <rFont val="Calibri"/>
        <family val="2"/>
      </rPr>
      <t>Chase L.D.C and Henson I.E. (2010) A detailed greenhouse gas budget for palm oil production. International Journal for Agricultural Sustainability 8 (3) 199-214.</t>
    </r>
  </si>
  <si>
    <r>
      <rPr>
        <sz val="11"/>
        <rFont val="Calibri"/>
        <family val="2"/>
      </rPr>
      <t>JEC (2011). Well-to-wheels analysis of future automotive fuels and powertrains in the European context. Informe Well-to-tank Versión 3c, Apéndice 1 y 2. CONCAWE, EUCAR and JRC. http://ies.jrc.ec.europa.eu/WTW.</t>
    </r>
  </si>
  <si>
    <r>
      <rPr>
        <sz val="11"/>
        <color theme="1"/>
        <rFont val="Calibri"/>
        <family val="2"/>
      </rPr>
      <t>IPCC (2007). Cuarto Informe de Evaluación. Cambio climático 2007: Informe de síntesis. WMO/UNEP. http://www.ipcc.ch/ipccreports/ar4-syr.htm.</t>
    </r>
  </si>
  <si>
    <r>
      <rPr>
        <sz val="11"/>
        <color theme="1"/>
        <rFont val="Calibri"/>
        <family val="2"/>
      </rPr>
      <t>IPCC (2006). Directrices para inventarios nacionales de gases de efecto invernadero. Vol 4 Agricultura, Silvicultura y Otros Usos de la Tierra. WMO/UNEP. http://www.ipcc-nggip.iges.or.jp/public/2006gl/index.html.</t>
    </r>
  </si>
  <si>
    <r>
      <rPr>
        <sz val="11"/>
        <color theme="1"/>
        <rFont val="Calibri"/>
        <family val="2"/>
      </rPr>
      <t>Yacob S., Mohd. Hassan A., Shirai Y., Wakisaka M. and Subash S. (2006). Baseline study of methane emission from anaerobic ponds of palm oil mill effluent treatment. Science of the Total Environment, 366, 187-196</t>
    </r>
  </si>
  <si>
    <r>
      <rPr>
        <sz val="11"/>
        <color theme="1"/>
        <rFont val="Calibri"/>
        <family val="2"/>
      </rPr>
      <t>Gurmit S. (1995). Management and utilisation of oil palm by-products. The Planter, 71, 361-386.</t>
    </r>
  </si>
  <si>
    <r>
      <rPr>
        <sz val="11"/>
        <color theme="1"/>
        <rFont val="Calibri"/>
        <family val="2"/>
      </rPr>
      <t>Jensson T.K. and Kongshaug G. (2003). Energy consumption and greenhouse gas emissions in fertiliser production. Proceedings No 509, International Fertiliser Society, York, UK 28pp.</t>
    </r>
  </si>
  <si>
    <r>
      <rPr>
        <sz val="11"/>
        <rFont val="Calibri"/>
        <family val="2"/>
      </rPr>
      <t xml:space="preserve">Caliman J.P., Carcasses R., Girardin P., Pujianto, Dubos B., and Liwang T. (2005) Development of agro-environmental indicators for sustainable management of oil palm growing: general concept and example of nitrogen. En: Proceedings of PIPOC 2005 International Palm Oil Congress, Agriculture, Biotechnology and Sustainability Conference, 413-432. Kuala Lumpur: Junta de Aceite de Palma de Malasia.   </t>
    </r>
  </si>
  <si>
    <r>
      <rPr>
        <sz val="11"/>
        <color theme="1"/>
        <rFont val="Calibri"/>
        <family val="2"/>
      </rPr>
      <t>Henson I.E. (2009). Modelling carbon sequestration and greenhouse gas emissions associated with oil palm cultivation and land-use change in Malaysia. A re-evaluation and a computer model. MPOB Technology, 31, 116 pp.</t>
    </r>
  </si>
  <si>
    <r>
      <rPr>
        <sz val="11"/>
        <color theme="1"/>
        <rFont val="Calibri"/>
        <family val="2"/>
      </rPr>
      <t>Hooijer A., S. Page, J. G. Canadell, M. Silvius, J. Kwadijk, H. Wosten, J. Jauhiainen (2010) Current and future CO2 emissions from drained peatlands in Southeast Asia. Biogeosciences Discuss., 7, 1505-1514</t>
    </r>
  </si>
  <si>
    <r>
      <rPr>
        <sz val="11"/>
        <color theme="1"/>
        <rFont val="Calibri"/>
        <family val="2"/>
      </rPr>
      <t>Henson I.E. (2005a) OPRODSIM, a versatile, mechanistic simulation model of oil palm dry matter production and yield. En: Proceedings of PIPOC 2005 International Palm Oil Congress, Agriculture, Biotechnology and Sustainability Conference, 801-832. Kuala Lumpur: Junta de Aceite de Palma de Malasia.</t>
    </r>
  </si>
  <si>
    <r>
      <rPr>
        <sz val="11"/>
        <color theme="1"/>
        <rFont val="Calibri"/>
        <family val="2"/>
      </rPr>
      <t>Schmidt J.H. (2007) Life cycle assessment of rapeseed oil and palm oil Part 3 275 pp. PhD Thesis. Dinamarca: Universidad de Aalborg.</t>
    </r>
  </si>
  <si>
    <r>
      <rPr>
        <sz val="11"/>
        <color theme="1"/>
        <rFont val="Calibri"/>
        <family val="2"/>
      </rPr>
      <t xml:space="preserve"> nvironment Agency (2002) Guidance on Landfill Gas Flaring. Bristol: Environment Agency.</t>
    </r>
  </si>
  <si>
    <r>
      <rPr>
        <sz val="11"/>
        <color theme="1"/>
        <rFont val="Calibri"/>
        <family val="2"/>
      </rPr>
      <t>RFA (2008) Carbon and Sustainability Reporting Within the Renewable Transport Fuel Obligation. Technical Guidance Part 2 Carbon Reporting – Default Values and Fuel Chains. Londres: Agencia de Combustibles Renovables http://www.renewablefuelsagency.org/_db/_documents/RFA_C&amp;S_Technical_Guidance_Part_2_v1_200809194658.pdf</t>
    </r>
  </si>
  <si>
    <r>
      <rPr>
        <sz val="11"/>
        <color theme="1"/>
        <rFont val="Calibri"/>
        <family val="2"/>
      </rPr>
      <t>http://www.biograce.net/</t>
    </r>
  </si>
  <si>
    <r>
      <rPr>
        <sz val="11"/>
        <color theme="1"/>
        <rFont val="Calibri"/>
        <family val="2"/>
      </rPr>
      <t>MacDicken K.G.(1997) A Guide to monitoring carbon storage in Forestry and Agroforestry projects. Winrock International Institute for International Development.</t>
    </r>
  </si>
  <si>
    <r>
      <rPr>
        <sz val="11"/>
        <rFont val="Calibri"/>
        <family val="2"/>
      </rPr>
      <t>Comisión Europea (2009). Directive 2009/28/EC Draft Annex V. Draft Commission Decision (of 31 December 2009) on guidelines for the calculation of land carbon stocks for the purpose of Annex V of Directive 2009/28/EC. Comisión Europea, Bruselas. 26 p.</t>
    </r>
  </si>
  <si>
    <r>
      <rPr>
        <sz val="11"/>
        <rFont val="Calibri"/>
        <family val="2"/>
      </rPr>
      <t>Lasco R D, Sales R F, Estrella R, Saplaco S R, Castillo L S A, Cruz R V O y Pulhin F B. (2001). Carbon stocks assessment of two agroforestry systems in the Makiling Forest Reserve, Philippines. Philippine Agricultural Scientist, 84, 401-407.</t>
    </r>
  </si>
  <si>
    <r>
      <rPr>
        <sz val="11"/>
        <rFont val="Calibri"/>
        <family val="2"/>
      </rPr>
      <t>http://www.searates.com</t>
    </r>
  </si>
  <si>
    <r>
      <rPr>
        <sz val="11"/>
        <rFont val="Calibri"/>
        <family val="2"/>
      </rPr>
      <t>Mila i Canals L (2011) pers comm</t>
    </r>
  </si>
  <si>
    <r>
      <rPr>
        <sz val="11"/>
        <color theme="1"/>
        <rFont val="Calibri"/>
        <family val="2"/>
      </rPr>
      <t>Winrock (2010). N Harris, pers com. datos MODIS 2000 al 2007</t>
    </r>
  </si>
  <si>
    <r>
      <rPr>
        <sz val="11"/>
        <rFont val="Calibri"/>
        <family val="2"/>
      </rPr>
      <t>Centro suizo para los inventarios de ciclo de vida (2010). Ecoinvent 2.2</t>
    </r>
  </si>
  <si>
    <r>
      <rPr>
        <sz val="11"/>
        <color theme="1"/>
        <rFont val="Calibri"/>
        <family val="2"/>
      </rPr>
      <t>RSPO PLWG (en prensa). Environmental and social impacts of oil palm cultivation on tropical peat – a scientific review. Versión final de mayo de 2012.</t>
    </r>
  </si>
  <si>
    <r>
      <rPr>
        <sz val="11"/>
        <rFont val="Calibri"/>
        <family val="2"/>
      </rPr>
      <t>Page S.E, Morrison R, Malins C, Hooijer A, Rieley J.O., Jauhiainen J (2011) . Review of peat surface greenhouse gas emissions from oil palm plantations in Southeast Asia (ICCT white paper 15). Washington: International Council on Clean Transportation.</t>
    </r>
  </si>
  <si>
    <r>
      <rPr>
        <sz val="11"/>
        <rFont val="Calibri"/>
        <family val="2"/>
      </rPr>
      <t xml:space="preserve">Agus, F., Henson, I.E., Sahardjo, B.H., Harris, N., van Noordwijk, M.&amp; Killeen, T.J. 2013a. Review of emission factors for assessment of CO2 emission from land use change to oil palm in Southeast Asia. En T.J. Killen &amp; J. Goon (eds). Reports from the Technical Panels of the Second RSPO GHG Working Groupp, Roundtable on Sustainable Palm Oil - RSPO, Kuala Lumpur. Increased by 20% to allow for root biomass as per Mokany, K., Raison, R.J., Prokushkin, A.S. (2005), Critical analysis of root: shoot ratios in terrestrial biomes. Global Change Biology 12: 84096. </t>
    </r>
  </si>
  <si>
    <r>
      <rPr>
        <sz val="11"/>
        <rFont val="Calibri"/>
        <family val="2"/>
      </rPr>
      <t>Mokany, K., Raison, R.J., Prokushkin, A.S. (2005), Critical analysis of root:shoot ratios in terrestrial biomes.  Global Change Biology 12: 84-96.</t>
    </r>
  </si>
  <si>
    <r>
      <rPr>
        <sz val="11"/>
        <color theme="1"/>
        <rFont val="Calibri"/>
        <family val="2"/>
      </rPr>
      <t xml:space="preserve">Henson I. E. (2005b). An assessment of changes in biomass carbon stocks in tree crops and forests in Malaysia. </t>
    </r>
    <r>
      <rPr>
        <i/>
        <sz val="11"/>
        <color theme="1"/>
        <rFont val="Calibri"/>
        <family val="2"/>
      </rPr>
      <t>J. Tropical Forest Science, 17</t>
    </r>
    <r>
      <rPr>
        <sz val="11"/>
        <color theme="1"/>
        <rFont val="Calibri"/>
        <family val="2"/>
      </rPr>
      <t>: 279-296.</t>
    </r>
  </si>
  <si>
    <r>
      <rPr>
        <sz val="11"/>
        <color theme="1"/>
        <rFont val="Calibri"/>
        <family val="2"/>
      </rPr>
      <t>Yew F K (2000). Impact of zero burning on biomass and nutrient turnover in rubber replanting. Ponencia presentada en el Simposio Internacional sobre Manejo Sostenible del Suelo. Sri Kembangan, Selangor, Malasia.</t>
    </r>
  </si>
  <si>
    <r>
      <rPr>
        <sz val="11"/>
        <color theme="1"/>
        <rFont val="Calibri"/>
        <family val="2"/>
      </rPr>
      <t>Yew F K y Mohd Nasaruddin (2002). Biomass and carbon sequestration determinations in rubber. Metodologías y estudios de caso. Seminario sobre Cambio Climático y de la contabilidad del carbono. Departamento de Normas, Malasia y SIRIM Sdn Bhd, Shah Alam, Malasia. 13 pp.</t>
    </r>
  </si>
  <si>
    <r>
      <rPr>
        <sz val="11"/>
        <color theme="1"/>
        <rFont val="Calibri"/>
        <family val="2"/>
      </rPr>
      <t>Pang J (2013) pers comm</t>
    </r>
  </si>
  <si>
    <r>
      <rPr>
        <sz val="11"/>
        <color theme="1"/>
        <rFont val="Calibri"/>
        <family val="2"/>
      </rPr>
      <t>http://cdm.unfccc.int/methodologies/DB/4ND00PCGC7WXR3L0LOJTS6SVZP4NSU</t>
    </r>
  </si>
  <si>
    <r>
      <rPr>
        <sz val="11"/>
        <color theme="1"/>
        <rFont val="Calibri"/>
        <family val="2"/>
      </rPr>
      <t>Chave, J. (2015), High Carbon Stock + Consulting Study 4: Dynamic of carbon in disturbed tropical forests and plantations. High Carbon Stock (HCS) Science Study.</t>
    </r>
  </si>
  <si>
    <r>
      <rPr>
        <sz val="11"/>
        <color theme="1"/>
        <rFont val="Calibri"/>
        <family val="2"/>
      </rPr>
      <t>Rutishauser, E., Hérault, B., Baraloto, C., Blanc, L., Descroix, L., Sotta, E.D., Ferreira, J., Kanashiro, M., Mazzei, L., d'Oliveira, M.V.N., de Oliveira, L.C., Peña-Claros, M., Putz, F.E., Ruschel, A.R., Rodney, K., Roopsind, A., Shenkin, A., da Silva, K.E., de Souza, C., Toledi, M., Vidal, E., West, T.A.P., Wortel, V. Sist, P.  (2015). Rapid tree carbon
stock recovery
in managed
Amazonian forests. Correspondencia. Current Biology 25, R775–R792, September 21, 2015</t>
    </r>
  </si>
  <si>
    <r>
      <rPr>
        <sz val="11"/>
        <color theme="1"/>
        <rFont val="Calibri"/>
        <family val="2"/>
      </rPr>
      <t xml:space="preserve">Gourlet-Fleury S, Mortier F, Fayolle A, Baya F, Oue´draogo D, Be´ne´det F, Picard N. 2013 Tropical forest recovery from logging: a 24 year silvicultural experiment from Central Africa. Phil Trans R Soc B 368: 20120302. http://dx.doi.org/10.1098/rstb.2012.0302 </t>
    </r>
  </si>
  <si>
    <r>
      <rPr>
        <sz val="11"/>
        <color theme="1"/>
        <rFont val="Calibri"/>
        <family val="2"/>
      </rPr>
      <t>Proforest. (2010). Terrestrial carbon: emissions, sequestration and storage in tropical Africa. FPAN African Tropical Forests Review of the scientific literature and existing carbon projects</t>
    </r>
  </si>
  <si>
    <r>
      <rPr>
        <sz val="11"/>
        <color theme="1"/>
        <rFont val="Calibri"/>
        <family val="2"/>
      </rPr>
      <t>Jindal, R., Swallow, B., and Kerr, J. (2008). Forestry-based carbon sequestration projects in Africa: Potential benefits and challenges. Natural Resources Forum 32 (2008): 116-130.</t>
    </r>
  </si>
  <si>
    <r>
      <rPr>
        <sz val="14"/>
        <color theme="1"/>
        <rFont val="Calibri"/>
        <family val="2"/>
      </rPr>
      <t xml:space="preserve">
La calculadora de GEI para Nuevos Desarrollos ha sido publicada como una herramienta complementaria para el Procedimiento de la RSPO de Evaluación de GEI para Nuevas Plantaciones. Los usuarios pueden usar esta calculadora para cumplir con el </t>
    </r>
    <r>
      <rPr>
        <sz val="14"/>
        <color rgb="FFFF3399"/>
        <rFont val="Calibri"/>
        <family val="2"/>
      </rPr>
      <t>"Capítulo 4"</t>
    </r>
    <r>
      <rPr>
        <sz val="14"/>
        <color theme="1"/>
        <rFont val="Calibri"/>
        <family val="2"/>
      </rPr>
      <t xml:space="preserve">, a fin de estimar las proyecciones de las emisiones de GEI de las nuevas plantaciones y también para crear diferentes escenarios de emisiones. Los parámetros de cálculo en esta calculadora de Excel son  similares a la Calculadora PalmGHG de la RSPO, pero se han adaptado para su uso como se describe en el Procedimiento de Evaluación de GEI para Nuevas Plantaciones, para satisfacer los requisitos del Criterio 7.8 de los PyC 2013 de la RSPO. Esta calculadora está disponible libremente en el sitio web de la RSPO. </t>
    </r>
  </si>
  <si>
    <t>Emisiones y sumideros de campo (Supone el crecimiento vigoroso de la palma de aceite, para su uso en operaciones a gran escala)</t>
  </si>
  <si>
    <t>Emisiones de la Trituradora y crédito</t>
  </si>
  <si>
    <t>Transporte por carretera desde puerto local o distribuidor local a la extractora km.</t>
  </si>
  <si>
    <t>gasolina</t>
  </si>
  <si>
    <t xml:space="preserve">Total gasolina </t>
  </si>
  <si>
    <r>
      <rPr>
        <b/>
        <sz val="10"/>
        <color theme="1"/>
        <rFont val="Calibri"/>
        <family val="2"/>
      </rPr>
      <t>tCO2e/año (incluidas las tierras despejadas para otro uso).</t>
    </r>
  </si>
  <si>
    <r>
      <rPr>
        <sz val="12"/>
        <color theme="1"/>
        <rFont val="Calibri"/>
        <family val="2"/>
      </rPr>
      <t>Mesa Redonda sobre el Aceite de Palma Sostenible</t>
    </r>
  </si>
  <si>
    <r>
      <rPr>
        <b/>
        <sz val="14"/>
        <color rgb="FF1F497D" tint="-0.249977111117893"/>
        <rFont val="Calibri"/>
        <family val="2"/>
      </rPr>
      <t xml:space="preserve">Versión: Agosto 2016
</t>
    </r>
    <r>
      <rPr>
        <sz val="14"/>
        <color theme="1"/>
        <rFont val="Calibri"/>
        <family val="2"/>
      </rPr>
      <t>Nota: Anteriormente fue lanzada una hoja de cálculo de Excel, "PalmGHG Simplificada para Uso del C7.8" para su uso junto con el Procedimiento de la RSPO de Evaluación de GEI para Nuevas Plantaciones - Versión de diciembre de 2014. Esta "Calculadora de GEI para Nuevo Desarrollos - Versión de agosto de 2016" la reemplaza. 
Esta "Calculadora de GEI para Nuevo Desarrollos" ha sido adaptada para ajustarse a los requisitos del "Procedimiento de la RSPO de Evaluación de GEI para Nuevas Plantaciones - Versión de agosto de 2016". El diseño de la Calculadora ha sido adaptado también para simplificar y clarificar el proceso de ingreso de datos para los usuarios.
La RSPO agradecerá que se le informe acerca de cualquier problema con el uso de la Calculadora, y recibirá con beneplácito estos y otros comentarios para que puedan ser considerados para versiones posteriores de la Calculadora. Los comentarios deben enviarse a rspo@rspo.org.</t>
    </r>
  </si>
  <si>
    <r>
      <t xml:space="preserve">Nota: El contenido de las celdas de las hojas de cálculo está codificado por colores de la siguiente manera: 
</t>
    </r>
    <r>
      <rPr>
        <b/>
        <sz val="11"/>
        <color rgb="FFFF0000"/>
        <rFont val="Calibri"/>
        <family val="2"/>
      </rPr>
      <t xml:space="preserve">Entradas de datos - Definido por el Usuario
</t>
    </r>
    <r>
      <rPr>
        <b/>
        <sz val="11"/>
        <color rgb="FFC0504D" tint="-0.249977111117893"/>
        <rFont val="Calibri"/>
        <family val="2"/>
      </rPr>
      <t xml:space="preserve">Entradas de Datos - Valores Predeterminados
</t>
    </r>
    <r>
      <rPr>
        <b/>
        <sz val="11"/>
        <color rgb="FF00B050"/>
        <rFont val="Calibri"/>
        <family val="2"/>
      </rPr>
      <t>Enlaces</t>
    </r>
    <r>
      <rPr>
        <b/>
        <sz val="11"/>
        <color theme="1"/>
        <rFont val="Calibri"/>
        <family val="2"/>
      </rPr>
      <t xml:space="preserve">, </t>
    </r>
    <r>
      <rPr>
        <b/>
        <sz val="11"/>
        <color rgb="FF0070C0"/>
        <rFont val="Calibri"/>
        <family val="2"/>
      </rPr>
      <t>Cálculos</t>
    </r>
    <r>
      <rPr>
        <i/>
        <sz val="11"/>
        <color theme="1"/>
        <rFont val="Calibri"/>
        <family val="2"/>
      </rPr>
      <t xml:space="preserve">
Algunas hojas de cálculo y celdas individuales están bloqueadas para evitar que los usuarios sobrescriban accidentalmente su contenido.</t>
    </r>
  </si>
  <si>
    <r>
      <rPr>
        <sz val="12"/>
        <color theme="1"/>
        <rFont val="Calibri"/>
        <family val="2"/>
      </rPr>
      <t xml:space="preserve">Rellene únicamente las </t>
    </r>
    <r>
      <rPr>
        <sz val="12"/>
        <color rgb="FFFF0000"/>
        <rFont val="Calibri"/>
        <family val="2"/>
      </rPr>
      <t>celdas resaltadas en amarillo</t>
    </r>
    <r>
      <rPr>
        <sz val="12"/>
        <color theme="1"/>
        <rFont val="Calibri"/>
        <family val="2"/>
      </rPr>
      <t xml:space="preserve"> en cada hoja.</t>
    </r>
    <r>
      <rPr>
        <sz val="11"/>
        <color theme="1"/>
        <rFont val="Calibri"/>
        <family val="2"/>
      </rPr>
      <t xml:space="preserve"> 
1.        Comience con la hoja "Emisiones LUC", e ingrese la zona a ser despejada y las correspondientes reservas de carbono (consulte su  informe de evaluación de reservas de carbono)
2.        Proceda a la hoja de "Producción de RFF", e ingrese el rendimiento esperado de RFF /ha 
3.        Después, vaya a la hoja "Combustible de Campo" e ingrese el uso anual esperado de combustible en el campo.
4.        Continue con la hoja "Turba". Si ha indicado alguna turbera a ser despejada en la hoja "Emisiones LUC ", deberá indicar la gestión del agua esperada en el drenado de
 la turba, a fin de estimar las emisiones de la oxidación de la turba. Omita este paso si no hay desarrollo en suelos de turba.
5.        ¿Utiliza algún fertilizante compuesto que actualmente no está disponible en la calculadora? Si la respuesta es sí, vaya a la hoja "Fertilizante definido por el usuario" y digite las propiedades nutrientes de su fertilizante compuesto. La hoja estimará las emisiones materiales (de la fabricación) de su fertilizante y los datos pertinentes se vincularán a la hoja siguiente: "Fertilizante y N2O". 
           *Si su fertilizante elegido ya está disponible en la calculadora, puede omitir este paso e ir directamente a "Fertilizante y N2O".
6.        En la hoja "Fertilizante y N2O" digite el uso anual esperado de fertilizante en el campo. Proporcione también la distancia estimada para el transporte marítimo y el transporte por carretera de sus abonos elegidos.
           El transporte marítimo predeterminado proporcionado es de 6000 km, si la información no está disponible.
7.        Si tiene áreas de conservación para ser retiradas de la producción, puede estimar la tasa de secuestro anual en la hoja "Área seq de Conservación".
8.        La hoja "Secuestro por cultivos" proporciona datos tomados de OPRODSIM/OPCABSIM con los que se ha obtenido un promedio equivalente a lo largo de 25 años. Esto puede cambiarse si se dispone de datos más adecuados. Los cambios  deben ser identificados y justificados en el informe de evaluación de los GEI.
9.        Por último, si su nuevo desarrollo incluirá las operaciones de la planta extractora, por favor, llene la hoja de "Datos de la Trituradora". Puede omitir este paso si no hay ninguna planta extractora (p. ej. pequeños propietarios y productores externos bajo contrato).
10.      Vaya a la hoja "Resumen de resultados" para sus resultados de emisión.
*NOTA IMPORTANTE: Se proporcionan valores predeterminados y se enumeran en la hoja de "Datos predeterminados" pero se alienta a los usuarios a verificar que los datos sean adecuados para la extractora y la finca que están siendo evaluadas. Se pueden hacer cambios, pero deben ser identificados y justificados en el informe de evaluación de los GEI.</t>
    </r>
  </si>
  <si>
    <r>
      <rPr>
        <i/>
        <sz val="11"/>
        <rFont val="Calibri"/>
        <family val="2"/>
      </rPr>
      <t>Nota para los usuarios:</t>
    </r>
    <r>
      <rPr>
        <i/>
        <sz val="11"/>
        <color theme="1"/>
        <rFont val="Calibri"/>
        <family val="2"/>
      </rPr>
      <t xml:space="preserve"> La hoja "Secuestro por cultivos" proporciona datos tomados de OPRODSIM/OPCABSIM pero en lugar de aplicar el modelo de crecimiento dinámico original (como era el caso anteriormente en PalmGHG y PalmGHG simplificada para C7.8), la Calculadora de GEI para Nuevos Desarrollos utiliza datos de OPRODSIM/OPCABSIM y los promedia igualmente a lo largo de 25 años.  Los datos que se ofrecen aquí se pueden cambiar si los usuarios tienen datos de crecimiento de palma de aceite más adecuados. Cualquier cambio debe ser identificado y justificado en el informe de evaluación de los GEI.</t>
    </r>
  </si>
  <si>
    <r>
      <rPr>
        <sz val="11"/>
        <color theme="1"/>
        <rFont val="Calibri"/>
        <family val="2"/>
      </rPr>
      <t>t de CO</t>
    </r>
    <r>
      <rPr>
        <vertAlign val="subscript"/>
        <sz val="11"/>
        <color theme="1"/>
        <rFont val="Calibri"/>
        <family val="2"/>
      </rPr>
      <t>2</t>
    </r>
    <r>
      <rPr>
        <sz val="11"/>
        <color theme="1"/>
        <rFont val="Calibri"/>
        <family val="2"/>
      </rPr>
      <t>e</t>
    </r>
  </si>
  <si>
    <t>Instrucciones: Digite las áreas que van a ser despejadas para nuevas plantaciones y las reservas de carbono estimadas de la cubierta del suelo existente. Si las reservas de carbono fueron estimadas mediante indicadores utilizando los valores predeterminados que se proporcionan en el procedimiento de evaluación de los GEI, entonces puede seleccionar la lista de valores predeterminados que se proporcionan a continuación. Sin embargo, si se realizaron mediciones de campo, defina el tipo de cobertura del suelo y las correspondientes reservas de carbono (llene las celdas de color amarillo)</t>
  </si>
  <si>
    <t>Anuales/cultivo de alimentos</t>
  </si>
  <si>
    <t>% de suelo despejado para otro uso (comparado con la superficie plantada)</t>
  </si>
  <si>
    <t>Área Total (ha)</t>
  </si>
  <si>
    <t>Área plantada (ha)</t>
  </si>
  <si>
    <t>El total de la superficie plantada (ha)</t>
  </si>
  <si>
    <r>
      <rPr>
        <sz val="11"/>
        <color theme="1"/>
        <rFont val="Calibri"/>
        <family val="2"/>
      </rPr>
      <t>Emisiones totales por LUC (incl otro uso de la tierra), tCO</t>
    </r>
    <r>
      <rPr>
        <vertAlign val="subscript"/>
        <sz val="11"/>
        <color theme="1"/>
        <rFont val="Calibri"/>
        <family val="2"/>
      </rPr>
      <t>2</t>
    </r>
    <r>
      <rPr>
        <sz val="11"/>
        <color theme="1"/>
        <rFont val="Calibri"/>
        <family val="2"/>
      </rPr>
      <t>e/año</t>
    </r>
  </si>
  <si>
    <t>Instrucciones: Digite el uso esperado anual de combustible, incluido el transporte de los RFF a la planta extractora, transporte de RFV y/o fertilizantes al campo, transporte de trabajadores y materiales en el campo, operación de maquinaria, tales como esparcidores de fertilizantes, bombas y torneros de abono, y mantenimiento de infraestructuras tales como carreteras y drenajes para el cultivo propio de la extractora. El combustible utilizado para actividades de despeje de tierras (en preparación para la nueva plantación) está excluido.</t>
  </si>
  <si>
    <t>Gasolina kg CO2e/l</t>
  </si>
  <si>
    <t>Gasolina</t>
  </si>
  <si>
    <t xml:space="preserve">Emisiones del combustible en el campo </t>
  </si>
  <si>
    <t xml:space="preserve">Instrucciones: Esta hoja recoge las zonas de turba plantadas introducidas en la hoja "Emisiones LUC", y calcula las emisiones de CO2 de estos suelos en t CO2e/ha/año, promediadas para toda la zona. Actualmente se calculan las emisiones debidas al cultivo de turba utilizando la ecuación a continuación, principalmente sobre la base de la medición de flujo de CO2, (Hooijer et al., 2010)[10]: 
Emisiones de CO2 de la turba (t CO2/ha/año) = 0,91 x cm de profundidad de drenaje </t>
  </si>
  <si>
    <t>Se supone que los niveles de carbono orgánico del suelo en suelos minerales permanecen constantes durante el ciclo de cultivo</t>
  </si>
  <si>
    <t>Si sabe cuál es la fuente de fertilizantes para cada nutriente, por favor escriba "Y" en el cuadro debajo del fertilizante seleccionado. Si el origen es desconocido, puede dejar las celdas en blanco. ¡Tenga cuidado de seleccionar sólo un tipo de origen por nutriente!</t>
  </si>
  <si>
    <t>Total de CO2eq/t fertilizante complejo</t>
  </si>
  <si>
    <r>
      <rPr>
        <i/>
        <sz val="11"/>
        <color theme="1"/>
        <rFont val="Calibri"/>
        <family val="2"/>
      </rPr>
      <t>Instrucciones: Ingrese el uso anual esperado de fertilizante. Esta hoja calcula el total de CO</t>
    </r>
    <r>
      <rPr>
        <i/>
        <vertAlign val="subscript"/>
        <sz val="11"/>
        <color theme="1"/>
        <rFont val="Calibri"/>
        <family val="2"/>
      </rPr>
      <t>2</t>
    </r>
    <r>
      <rPr>
        <i/>
        <sz val="11"/>
        <color theme="1"/>
        <rFont val="Calibri"/>
        <family val="2"/>
      </rPr>
      <t>e producido a partir de la fabricación, el transporte y la utilización de fertilizantes basados en tipo. También calcula el N</t>
    </r>
    <r>
      <rPr>
        <i/>
        <vertAlign val="subscript"/>
        <sz val="11"/>
        <color theme="1"/>
        <rFont val="Calibri"/>
        <family val="2"/>
      </rPr>
      <t>2</t>
    </r>
    <r>
      <rPr>
        <i/>
        <sz val="11"/>
        <color theme="1"/>
        <rFont val="Calibri"/>
        <family val="2"/>
      </rPr>
      <t>O producido a partir de la aplicación de abonos y aplicación en el campo de RFV, abono y EEAP. Una lista de los fertilizantes simples está disponible. Para los fertilizantes compuestos, los usuarios deben agregarlos primero en la hoja "Fertilizantes definidos por el usuario" (ver las celdas de color amarillo). Las emisiones procedentes de la fabricación de los fertilizantes compuestos pueden estimarse mediante la hoja "Fertilizantes definidos por el usuario". Un ejemplo de cómo hacer esto se ilustra mediante un fertilizante hipotético NPK - 12.6.7</t>
    </r>
  </si>
  <si>
    <t>Producción anual de RFV (t)</t>
  </si>
  <si>
    <t>Área plantada de la finca (ha)</t>
  </si>
  <si>
    <t>RFV t/área plantada (ha)</t>
  </si>
  <si>
    <t>N aplicado en RFV kg/área plantada (ha)</t>
  </si>
  <si>
    <t>Abono aplicado, t/ área plantada (ha).</t>
  </si>
  <si>
    <t>N aplicado en el abono kg/ superficie plantada (ha).</t>
  </si>
  <si>
    <r>
      <t>Pérdida d</t>
    </r>
    <r>
      <rPr>
        <sz val="11"/>
        <color theme="1"/>
        <rFont val="Calibri"/>
        <family val="2"/>
      </rPr>
      <t>irecta N</t>
    </r>
    <r>
      <rPr>
        <vertAlign val="subscript"/>
        <sz val="11"/>
        <color rgb="FF000000"/>
        <rFont val="Calibri"/>
        <family val="2"/>
      </rPr>
      <t>2</t>
    </r>
    <r>
      <rPr>
        <sz val="11"/>
        <color theme="1"/>
        <rFont val="Calibri"/>
        <family val="2"/>
      </rPr>
      <t>O  kg/área plantada ha</t>
    </r>
  </si>
  <si>
    <r>
      <rPr>
        <sz val="11"/>
        <color theme="1"/>
        <rFont val="Calibri"/>
        <family val="2"/>
      </rPr>
      <t>Pérdida indirecta N</t>
    </r>
    <r>
      <rPr>
        <vertAlign val="subscript"/>
        <sz val="11"/>
        <color rgb="FF000000"/>
        <rFont val="Calibri"/>
        <family val="2"/>
      </rPr>
      <t>2</t>
    </r>
    <r>
      <rPr>
        <sz val="11"/>
        <color theme="1"/>
        <rFont val="Calibri"/>
        <family val="2"/>
      </rPr>
      <t>O  kg/área plantada ha</t>
    </r>
  </si>
  <si>
    <r>
      <rPr>
        <sz val="11"/>
        <color theme="1"/>
        <rFont val="Calibri"/>
        <family val="2"/>
      </rPr>
      <t>Pérdida directa N</t>
    </r>
    <r>
      <rPr>
        <vertAlign val="subscript"/>
        <sz val="11"/>
        <color rgb="FF000000"/>
        <rFont val="Calibri"/>
        <family val="2"/>
      </rPr>
      <t>2</t>
    </r>
    <r>
      <rPr>
        <sz val="11"/>
        <color rgb="FF000000"/>
        <rFont val="Calibri"/>
        <family val="2"/>
      </rPr>
      <t>O  kg/área plantada ha</t>
    </r>
  </si>
  <si>
    <r>
      <rPr>
        <sz val="11"/>
        <color theme="1"/>
        <rFont val="Calibri"/>
        <family val="2"/>
      </rPr>
      <t>Pérdida indirecta N</t>
    </r>
    <r>
      <rPr>
        <vertAlign val="subscript"/>
        <sz val="11"/>
        <color rgb="FF000000"/>
        <rFont val="Calibri"/>
        <family val="2"/>
      </rPr>
      <t>2</t>
    </r>
    <r>
      <rPr>
        <sz val="11"/>
        <color rgb="FF000000"/>
        <rFont val="Calibri"/>
        <family val="2"/>
      </rPr>
      <t>O  kg/área plantada ha</t>
    </r>
  </si>
  <si>
    <t>Secuestro en Bloques de Conservación</t>
  </si>
  <si>
    <r>
      <t xml:space="preserve">Instrucciones: </t>
    </r>
    <r>
      <rPr>
        <i/>
        <sz val="11"/>
        <color theme="1"/>
        <rFont val="Calibri"/>
        <family val="2"/>
      </rPr>
      <t xml:space="preserve">Ingrese la conservación forestal en hectáreas retiradas e ingrese en la Cseq Promedio para calcular las emisiones de todo el área de conservación forestal (ha). La tasa Cseq predeterminada de la RSPO se proporciona a continuación. Puede utilizar la tasa Cseq personalizada regional/nacional/local proporcionando referencias de dicha tasa. 
*La concesión de palma de aceite puede tener zonas que son aptas para el aceite de palma, pero que han sido específicamente protegidas del despeje como Bloques de Conservación. Estas áreas podrían ser utilizadas como fuente de secuestro de carbono. </t>
    </r>
  </si>
  <si>
    <r>
      <rPr>
        <b/>
        <sz val="11"/>
        <color theme="1"/>
        <rFont val="Calibri"/>
        <family val="2"/>
      </rPr>
      <t>Texto Guía para la utilización del valor predeterminado del Secuestro por Conservación (Cseq ) :</t>
    </r>
    <r>
      <rPr>
        <sz val="11"/>
        <color theme="1"/>
        <rFont val="Calibri"/>
        <family val="2"/>
      </rPr>
      <t xml:space="preserve">
Se proporcionan tres valores regionales predeterminados de secuestro por conservación: i) </t>
    </r>
    <r>
      <rPr>
        <b/>
        <sz val="11"/>
        <color theme="1"/>
        <rFont val="Calibri"/>
        <family val="2"/>
      </rPr>
      <t>África 2,41 tC/ha/año</t>
    </r>
    <r>
      <rPr>
        <sz val="11"/>
        <color theme="1"/>
        <rFont val="Calibri"/>
        <family val="2"/>
      </rPr>
      <t xml:space="preserve">; ii) </t>
    </r>
    <r>
      <rPr>
        <b/>
        <sz val="11"/>
        <color theme="1"/>
        <rFont val="Calibri"/>
        <family val="2"/>
      </rPr>
      <t>SEA 2,5 tC/ha/año</t>
    </r>
    <r>
      <rPr>
        <sz val="11"/>
        <color theme="1"/>
        <rFont val="Calibri"/>
        <family val="2"/>
      </rPr>
      <t xml:space="preserve">; y iii) </t>
    </r>
    <r>
      <rPr>
        <b/>
        <sz val="11"/>
        <color theme="1"/>
        <rFont val="Calibri"/>
        <family val="2"/>
      </rPr>
      <t>América del Sur 1,5 tC/ha/año</t>
    </r>
    <r>
      <rPr>
        <sz val="11"/>
        <color theme="1"/>
        <rFont val="Calibri"/>
        <family val="2"/>
      </rPr>
      <t>.  Estos valores provienen de la literatura publicada (consultar enlaces). Se adoptan tres principios de precaución junto con estos valores predeterminados:
a) se recomienda utilizar bajos valores de secuestro para evitar la excesiva contabilización del secuestro a partir de áreas retiradas de la producción; sin embargo, ofrecen un incentivo para que los productores gestionen las areas de conservación retiradas dentro de la concesión.
b) los datos regionales predeterminados sólo son aplicables a áreas retiradas que representan una calidad forestal similar a la descrita en la literatura, es decir, bosque con impacto post tala y actividades humanas. 
c) según lo requiere el PNP, los productores deberán presentar las acciones de gestión y supervisión para mantener, gestionar o mejorar dichas áreas. El producto del resultado de la vigilancia efectiva será incorporado durante la presentación de C5.6.</t>
    </r>
  </si>
  <si>
    <t>T.Biomasa/ha.año
 (promedio 25 años)</t>
  </si>
  <si>
    <t>T.Biomasa/ha.año (promedio 25 años)</t>
  </si>
  <si>
    <t>tCO2e/ha. Año (promedio 25 años)</t>
  </si>
  <si>
    <r>
      <rPr>
        <i/>
        <sz val="11"/>
        <rFont val="Calibri"/>
        <family val="2"/>
      </rPr>
      <t>Instrucciones: Si su nuevo desarrollo no incluirá las operaciones de una planta extractora. No es necesario introducir datos en esta hoja. Esta hoja contiene datos proyectados de la extractora, CPO y producción PK (t/año) y estima la producción de metano a partir de EEAP y el consumo de combustible en la planta extractora</t>
    </r>
    <r>
      <rPr>
        <i/>
        <sz val="11"/>
        <color theme="1"/>
        <rFont val="Calibri"/>
        <family val="2"/>
      </rPr>
      <t>. Se hace una provisión para la captura de metano para la quema o la generación de electricidad, para la importación de electricidad de la red, para la exportación de RFV y cáscara como fuentes de energía, y para la exportación de los excedentes de la electricidad producida.</t>
    </r>
  </si>
  <si>
    <t>Producción APC esperada tAPC/yr</t>
  </si>
  <si>
    <t>Producción PK esperada tPK/yr</t>
  </si>
  <si>
    <t xml:space="preserve">Emisiones del combustible en la planta extractora </t>
  </si>
  <si>
    <r>
      <rPr>
        <sz val="11"/>
        <rFont val="Calibri"/>
        <family val="2"/>
      </rPr>
      <t>CH</t>
    </r>
    <r>
      <rPr>
        <vertAlign val="subscript"/>
        <sz val="11"/>
        <color theme="1"/>
        <rFont val="Calibri"/>
        <family val="2"/>
      </rPr>
      <t>4</t>
    </r>
    <r>
      <rPr>
        <sz val="11"/>
        <color theme="1"/>
        <rFont val="Calibri"/>
        <family val="2"/>
      </rPr>
      <t xml:space="preserve"> perdido en la digestión %</t>
    </r>
  </si>
  <si>
    <r>
      <rPr>
        <sz val="11"/>
        <rFont val="Calibri"/>
        <family val="2"/>
      </rPr>
      <t>CH</t>
    </r>
    <r>
      <rPr>
        <vertAlign val="subscript"/>
        <sz val="11"/>
        <color theme="1"/>
        <rFont val="Calibri"/>
        <family val="2"/>
      </rPr>
      <t>4</t>
    </r>
    <r>
      <rPr>
        <sz val="11"/>
        <color theme="1"/>
        <rFont val="Calibri"/>
        <family val="2"/>
      </rPr>
      <t xml:space="preserve"> a partir de la digestión desviado a la quema %</t>
    </r>
  </si>
  <si>
    <r>
      <rPr>
        <sz val="11"/>
        <rFont val="Calibri"/>
        <family val="2"/>
      </rPr>
      <t>CH</t>
    </r>
    <r>
      <rPr>
        <vertAlign val="subscript"/>
        <sz val="11"/>
        <color theme="1"/>
        <rFont val="Calibri"/>
        <family val="2"/>
      </rPr>
      <t>4</t>
    </r>
    <r>
      <rPr>
        <sz val="11"/>
        <color theme="1"/>
        <rFont val="Calibri"/>
        <family val="2"/>
      </rPr>
      <t xml:space="preserve"> desviado a energía %</t>
    </r>
  </si>
  <si>
    <r>
      <rPr>
        <sz val="11"/>
        <rFont val="Calibri"/>
        <family val="2"/>
      </rPr>
      <t>Coeficiente de Emisión de Electricidad kg CO</t>
    </r>
    <r>
      <rPr>
        <vertAlign val="subscript"/>
        <sz val="11"/>
        <color theme="1"/>
        <rFont val="Calibri"/>
        <family val="2"/>
      </rPr>
      <t>2</t>
    </r>
    <r>
      <rPr>
        <sz val="11"/>
        <color theme="1"/>
        <rFont val="Calibri"/>
        <family val="2"/>
      </rPr>
      <t>E/MJ</t>
    </r>
  </si>
  <si>
    <r>
      <rPr>
        <sz val="11"/>
        <rFont val="Calibri"/>
        <family val="2"/>
      </rPr>
      <t>Total de las emisiones de CH</t>
    </r>
    <r>
      <rPr>
        <vertAlign val="subscript"/>
        <sz val="11"/>
        <color theme="1"/>
        <rFont val="Calibri"/>
        <family val="2"/>
      </rPr>
      <t>4</t>
    </r>
    <r>
      <rPr>
        <sz val="11"/>
        <color theme="1"/>
        <rFont val="Calibri"/>
        <family val="2"/>
      </rPr>
      <t xml:space="preserve"> tCO</t>
    </r>
    <r>
      <rPr>
        <vertAlign val="subscript"/>
        <sz val="11"/>
        <color theme="1"/>
        <rFont val="Calibri"/>
        <family val="2"/>
      </rPr>
      <t>2</t>
    </r>
    <r>
      <rPr>
        <sz val="11"/>
        <color theme="1"/>
        <rFont val="Calibri"/>
        <family val="2"/>
      </rPr>
      <t>e</t>
    </r>
  </si>
  <si>
    <t xml:space="preserve">Factores derivados de la hoja "Emisiones de GEI de la electricidad adquirida" por Protocol GEI (última actualización en mayo de 2015). La información de origen de esta hoja de cálculo son los factores de emisión de la AIE para 2012. </t>
  </si>
  <si>
    <t>% RFV para otros usos (p. ej. ahorrar en caldera)</t>
  </si>
  <si>
    <t>Producción de energía MJ/t de RFV</t>
  </si>
  <si>
    <t>Excedente de electricidad exportado a viviendas de obreros o a la red (kWh/año)</t>
  </si>
  <si>
    <t xml:space="preserve">Esta hoja contiene factores de conversión estándar, y los datos que se necesitan para la calculadora, pero normalmente no están disponibles de los productores de palma de aceite. Los valores de las reservas de carbono en los usos del suelo serán actualizados con los valores proporcionados por GHGWG2 (WS3), una vez que estos sean revisados y publicados (Agus et al. en prensa [25]). </t>
  </si>
  <si>
    <r>
      <t>Producción de N</t>
    </r>
    <r>
      <rPr>
        <vertAlign val="subscript"/>
        <sz val="11"/>
        <color rgb="FF000000"/>
        <rFont val="Calibri"/>
        <family val="2"/>
      </rPr>
      <t>2</t>
    </r>
    <r>
      <rPr>
        <sz val="11"/>
        <color rgb="FF000000"/>
        <rFont val="Calibri"/>
        <family val="2"/>
      </rPr>
      <t>O  directa kgN</t>
    </r>
    <r>
      <rPr>
        <vertAlign val="subscript"/>
        <sz val="11"/>
        <color rgb="FF000000"/>
        <rFont val="Calibri"/>
        <family val="2"/>
      </rPr>
      <t>2</t>
    </r>
    <r>
      <rPr>
        <sz val="11"/>
        <color rgb="FF000000"/>
        <rFont val="Calibri"/>
        <family val="2"/>
      </rPr>
      <t>O-N/kg aplicado N</t>
    </r>
  </si>
  <si>
    <t>Planta extractora</t>
  </si>
  <si>
    <r>
      <rPr>
        <sz val="11"/>
        <rFont val="Calibri"/>
        <family val="2"/>
      </rPr>
      <t>CH</t>
    </r>
    <r>
      <rPr>
        <vertAlign val="subscript"/>
        <sz val="11"/>
        <color rgb="FF000000"/>
        <rFont val="Calibri"/>
        <family val="2"/>
      </rPr>
      <t>4</t>
    </r>
    <r>
      <rPr>
        <sz val="11"/>
        <color rgb="FF000000"/>
        <rFont val="Calibri"/>
        <family val="2"/>
      </rPr>
      <t xml:space="preserve"> perdido en la digestión (%)</t>
    </r>
  </si>
  <si>
    <r>
      <rPr>
        <sz val="11"/>
        <rFont val="Calibri"/>
        <family val="2"/>
      </rPr>
      <t>CH</t>
    </r>
    <r>
      <rPr>
        <vertAlign val="subscript"/>
        <sz val="11"/>
        <color theme="1"/>
        <rFont val="Calibri"/>
        <family val="2"/>
      </rPr>
      <t>4</t>
    </r>
    <r>
      <rPr>
        <sz val="11"/>
        <color theme="1"/>
        <rFont val="Calibri"/>
        <family val="2"/>
      </rPr>
      <t xml:space="preserve"> a partir de la digestión desviado a la quema (%)</t>
    </r>
  </si>
  <si>
    <t>Eficiencia de la caldera de RFV %</t>
  </si>
  <si>
    <t>Eficiencia del alternador de la turbina RFV %</t>
  </si>
  <si>
    <t>Consumo de diesel para el transporte por carretera RFV l/km.t</t>
  </si>
  <si>
    <t>Factor de corrección del modelo para albercas profundas</t>
  </si>
  <si>
    <t>Uso anterior del suelo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</si>
</sst>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0"/>
    <numFmt numFmtId="166" formatCode="#,##0.0"/>
    <numFmt numFmtId="167" formatCode="#,##0.000"/>
    <numFmt numFmtId="168" formatCode="0.0000"/>
    <numFmt numFmtId="169" formatCode="_-* #,##0.00_-;_-* #,##0.00\-;_-* &quot;-&quot;??_-;_-@_-"/>
    <numFmt numFmtId="170" formatCode="0.00000"/>
  </numFmts>
  <fonts count="89" x14ac:knownFonts="1">
    <font>
      <sz val="11"/>
      <color theme="1"/>
      <name val="Calibri"/>
      <family val="2"/>
      <scheme val="minor"/>
    </font>
    <font>
      <sz val="11"/>
      <name val="Calibri"/>
      <family val="2"/>
    </font>
    <font>
      <b/>
      <sz val="11"/>
      <name val="Calibri"/>
      <family val="2"/>
    </font>
    <font>
      <i/>
      <sz val="11"/>
      <name val="Calibri"/>
      <family val="2"/>
    </font>
    <font>
      <b/>
      <sz val="18"/>
      <color indexed="56"/>
      <name val="Cambria"/>
      <family val="2"/>
    </font>
    <font>
      <sz val="10"/>
      <name val="Arial"/>
      <family val="2"/>
    </font>
    <font>
      <u/>
      <sz val="10"/>
      <color indexed="12"/>
      <name val="Arial"/>
      <family val="2"/>
    </font>
    <font>
      <sz val="10"/>
      <name val="Arial"/>
      <family val="2"/>
    </font>
    <font>
      <sz val="10"/>
      <name val="Arial"/>
      <family val="2"/>
    </font>
    <font>
      <b/>
      <sz val="11"/>
      <color theme="1"/>
      <name val="Calibri"/>
      <family val="2"/>
      <scheme val="minor"/>
    </font>
    <font>
      <sz val="11"/>
      <color rgb="FFFF0000"/>
      <name val="Calibri"/>
      <family val="2"/>
      <scheme val="minor"/>
    </font>
    <font>
      <b/>
      <sz val="11"/>
      <color theme="5" tint="-0.249977111117893"/>
      <name val="Calibri"/>
      <family val="2"/>
      <scheme val="minor"/>
    </font>
    <font>
      <sz val="11"/>
      <color rgb="FF0070C0"/>
      <name val="Calibri"/>
      <family val="2"/>
      <scheme val="minor"/>
    </font>
    <font>
      <b/>
      <sz val="11"/>
      <color rgb="FF00B050"/>
      <name val="Calibri"/>
      <family val="2"/>
      <scheme val="minor"/>
    </font>
    <font>
      <b/>
      <sz val="11"/>
      <color rgb="FF0070C0"/>
      <name val="Calibri"/>
      <family val="2"/>
      <scheme val="minor"/>
    </font>
    <font>
      <b/>
      <sz val="11"/>
      <color rgb="FFFF0000"/>
      <name val="Calibri"/>
      <family val="2"/>
      <scheme val="minor"/>
    </font>
    <font>
      <sz val="11"/>
      <name val="Calibri"/>
      <family val="2"/>
      <scheme val="minor"/>
    </font>
    <font>
      <i/>
      <sz val="11"/>
      <color theme="1"/>
      <name val="Calibri"/>
      <family val="2"/>
      <scheme val="minor"/>
    </font>
    <font>
      <b/>
      <sz val="11"/>
      <color rgb="FFC00000"/>
      <name val="Calibri"/>
      <family val="2"/>
      <scheme val="minor"/>
    </font>
    <font>
      <b/>
      <sz val="11"/>
      <name val="Calibri"/>
      <family val="2"/>
      <scheme val="minor"/>
    </font>
    <font>
      <b/>
      <i/>
      <sz val="11"/>
      <color theme="1"/>
      <name val="Calibri"/>
      <family val="2"/>
      <scheme val="minor"/>
    </font>
    <font>
      <i/>
      <u/>
      <sz val="11"/>
      <color theme="1"/>
      <name val="Calibri"/>
      <family val="2"/>
      <scheme val="minor"/>
    </font>
    <font>
      <sz val="11"/>
      <color indexed="14"/>
      <name val="Calibri"/>
      <family val="2"/>
      <scheme val="minor"/>
    </font>
    <font>
      <i/>
      <u/>
      <sz val="11"/>
      <color indexed="61"/>
      <name val="Calibri"/>
      <family val="2"/>
      <scheme val="minor"/>
    </font>
    <font>
      <i/>
      <sz val="11"/>
      <name val="Calibri"/>
      <family val="2"/>
      <scheme val="minor"/>
    </font>
    <font>
      <b/>
      <i/>
      <sz val="11"/>
      <name val="Calibri"/>
      <family val="2"/>
      <scheme val="minor"/>
    </font>
    <font>
      <i/>
      <u/>
      <sz val="11"/>
      <name val="Calibri"/>
      <family val="2"/>
      <scheme val="minor"/>
    </font>
    <font>
      <b/>
      <sz val="10"/>
      <color rgb="FFC00000"/>
      <name val="Arial"/>
      <family val="2"/>
    </font>
    <font>
      <b/>
      <i/>
      <sz val="11"/>
      <color rgb="FF00B050"/>
      <name val="Calibri"/>
      <family val="2"/>
      <scheme val="minor"/>
    </font>
    <font>
      <b/>
      <sz val="12"/>
      <color rgb="FFFF0000"/>
      <name val="Calibri"/>
      <family val="2"/>
      <scheme val="minor"/>
    </font>
    <font>
      <b/>
      <sz val="11"/>
      <color theme="1"/>
      <name val="Arial"/>
      <family val="2"/>
    </font>
    <font>
      <sz val="11"/>
      <color theme="1"/>
      <name val="Arial"/>
      <family val="2"/>
    </font>
    <font>
      <sz val="11"/>
      <color rgb="FFFF0000"/>
      <name val="Arial"/>
      <family val="2"/>
    </font>
    <font>
      <b/>
      <sz val="11"/>
      <color rgb="FFFFFF00"/>
      <name val="Calibri"/>
      <family val="2"/>
      <scheme val="minor"/>
    </font>
    <font>
      <b/>
      <sz val="11"/>
      <color theme="4"/>
      <name val="Calibri"/>
      <family val="2"/>
      <scheme val="minor"/>
    </font>
    <font>
      <sz val="11"/>
      <color rgb="FF00B050"/>
      <name val="Calibri"/>
      <family val="2"/>
      <scheme val="minor"/>
    </font>
    <font>
      <b/>
      <sz val="11"/>
      <color theme="3"/>
      <name val="Calibri"/>
      <family val="2"/>
      <scheme val="minor"/>
    </font>
    <font>
      <sz val="11"/>
      <color theme="0"/>
      <name val="Calibri"/>
      <family val="2"/>
      <scheme val="minor"/>
    </font>
    <font>
      <b/>
      <sz val="11"/>
      <name val="Arial"/>
      <family val="2"/>
    </font>
    <font>
      <b/>
      <u/>
      <sz val="26"/>
      <color theme="4"/>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14"/>
      <name val="Calibri"/>
      <family val="2"/>
      <scheme val="minor"/>
    </font>
    <font>
      <sz val="11"/>
      <color theme="0" tint="-0.34998626667073579"/>
      <name val="Calibri"/>
      <family val="2"/>
      <scheme val="minor"/>
    </font>
    <font>
      <b/>
      <u/>
      <sz val="26"/>
      <color theme="3" tint="-0.249977111117893"/>
      <name val="Calibri"/>
      <family val="2"/>
      <scheme val="minor"/>
    </font>
    <font>
      <b/>
      <u/>
      <sz val="24"/>
      <color theme="3" tint="-0.249977111117893"/>
      <name val="Calibri"/>
      <family val="2"/>
      <scheme val="minor"/>
    </font>
    <font>
      <u/>
      <sz val="11"/>
      <color theme="10"/>
      <name val="Calibri"/>
      <family val="2"/>
      <scheme val="minor"/>
    </font>
    <font>
      <b/>
      <u/>
      <sz val="26"/>
      <color rgb="FF1F497D" tint="-0.249977111117893"/>
      <name val="Calibri"/>
      <family val="2"/>
    </font>
    <font>
      <sz val="14"/>
      <color theme="1"/>
      <name val="Calibri"/>
      <family val="2"/>
    </font>
    <font>
      <sz val="14"/>
      <color rgb="FFFF3399"/>
      <name val="Calibri"/>
      <family val="2"/>
    </font>
    <font>
      <b/>
      <sz val="14"/>
      <color rgb="FF1F497D" tint="-0.249977111117893"/>
      <name val="Calibri"/>
      <family val="2"/>
    </font>
    <font>
      <sz val="14"/>
      <name val="Calibri"/>
      <family val="2"/>
    </font>
    <font>
      <b/>
      <u/>
      <sz val="24"/>
      <color rgb="FF1F497D" tint="-0.249977111117893"/>
      <name val="Calibri"/>
      <family val="2"/>
    </font>
    <font>
      <i/>
      <sz val="11"/>
      <color theme="1"/>
      <name val="Calibri"/>
      <family val="2"/>
    </font>
    <font>
      <b/>
      <sz val="11"/>
      <color rgb="FFFF0000"/>
      <name val="Calibri"/>
      <family val="2"/>
    </font>
    <font>
      <b/>
      <sz val="11"/>
      <color rgb="FFC0504D" tint="-0.249977111117893"/>
      <name val="Calibri"/>
      <family val="2"/>
    </font>
    <font>
      <b/>
      <sz val="11"/>
      <color rgb="FF00B050"/>
      <name val="Calibri"/>
      <family val="2"/>
    </font>
    <font>
      <b/>
      <sz val="11"/>
      <color theme="1"/>
      <name val="Calibri"/>
      <family val="2"/>
    </font>
    <font>
      <b/>
      <sz val="11"/>
      <color rgb="FF0070C0"/>
      <name val="Calibri"/>
      <family val="2"/>
    </font>
    <font>
      <sz val="12"/>
      <color theme="1"/>
      <name val="Calibri"/>
      <family val="2"/>
    </font>
    <font>
      <sz val="12"/>
      <color rgb="FFFF0000"/>
      <name val="Calibri"/>
      <family val="2"/>
    </font>
    <font>
      <sz val="11"/>
      <color theme="1"/>
      <name val="Calibri"/>
      <family val="2"/>
    </font>
    <font>
      <vertAlign val="subscript"/>
      <sz val="11"/>
      <color theme="1"/>
      <name val="Calibri"/>
      <family val="2"/>
    </font>
    <font>
      <b/>
      <sz val="11"/>
      <color rgb="FFC00000"/>
      <name val="Calibri"/>
      <family val="2"/>
    </font>
    <font>
      <b/>
      <vertAlign val="subscript"/>
      <sz val="11"/>
      <color theme="1"/>
      <name val="Calibri"/>
      <family val="2"/>
    </font>
    <font>
      <vertAlign val="subscript"/>
      <sz val="11"/>
      <color rgb="FF000000"/>
      <name val="Calibri"/>
      <family val="2"/>
    </font>
    <font>
      <sz val="11"/>
      <color rgb="FF000000"/>
      <name val="Calibri"/>
      <family val="2"/>
    </font>
    <font>
      <vertAlign val="subscript"/>
      <sz val="11"/>
      <color rgb="FF000000"/>
      <name val="Calibri"/>
    </font>
    <font>
      <sz val="11"/>
      <color rgb="FF000000"/>
      <name val="Calibri"/>
    </font>
    <font>
      <b/>
      <u/>
      <vertAlign val="subscript"/>
      <sz val="26"/>
      <color rgb="FF1F497D" tint="-0.249977111117893"/>
      <name val="Calibri"/>
      <family val="2"/>
    </font>
    <font>
      <b/>
      <sz val="12"/>
      <color rgb="FFFF0000"/>
      <name val="Calibri"/>
      <family val="2"/>
    </font>
    <font>
      <sz val="11"/>
      <color rgb="FFFF0000"/>
      <name val="Calibri"/>
      <family val="2"/>
    </font>
    <font>
      <b/>
      <sz val="11"/>
      <color rgb="FF1F497D"/>
      <name val="Calibri"/>
      <family val="2"/>
    </font>
    <font>
      <i/>
      <vertAlign val="subscript"/>
      <sz val="11"/>
      <color theme="1"/>
      <name val="Calibri"/>
      <family val="2"/>
    </font>
    <font>
      <b/>
      <vertAlign val="subscript"/>
      <sz val="11"/>
      <color rgb="FF000000"/>
      <name val="Calibri"/>
      <family val="2"/>
    </font>
    <font>
      <i/>
      <u/>
      <sz val="11"/>
      <name val="Calibri"/>
      <family val="2"/>
    </font>
    <font>
      <b/>
      <i/>
      <sz val="11"/>
      <color theme="1"/>
      <name val="Calibri"/>
      <family val="2"/>
    </font>
    <font>
      <b/>
      <u/>
      <sz val="26"/>
      <color rgb="FF4F81BD"/>
      <name val="Calibri"/>
      <family val="2"/>
    </font>
    <font>
      <sz val="9"/>
      <color indexed="81"/>
      <name val="Tahoma"/>
    </font>
    <font>
      <sz val="8"/>
      <color indexed="81"/>
      <name val="Tahoma"/>
    </font>
    <font>
      <b/>
      <sz val="8"/>
      <color indexed="81"/>
      <name val="Tahoma"/>
    </font>
    <font>
      <b/>
      <sz val="9"/>
      <color indexed="81"/>
      <name val="Tahoma"/>
    </font>
    <font>
      <b/>
      <sz val="10"/>
      <color indexed="81"/>
      <name val="Tahoma"/>
    </font>
    <font>
      <b/>
      <sz val="8"/>
      <color indexed="81"/>
      <name val="Calibri"/>
    </font>
    <font>
      <b/>
      <sz val="11"/>
      <color indexed="81"/>
      <name val="Calibri"/>
    </font>
    <font>
      <b/>
      <sz val="10"/>
      <color theme="1"/>
      <name val="Calibri"/>
      <family val="2"/>
      <scheme val="minor"/>
    </font>
    <font>
      <b/>
      <sz val="10"/>
      <color theme="1"/>
      <name val="Calibri"/>
      <family val="2"/>
    </font>
    <font>
      <sz val="12"/>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34998626667073579"/>
        <bgColor indexed="64"/>
      </patternFill>
    </fill>
  </fills>
  <borders count="48">
    <border>
      <left/>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
      <left style="medium">
        <color rgb="FFC00000"/>
      </left>
      <right style="thin">
        <color indexed="64"/>
      </right>
      <top style="medium">
        <color rgb="FFC00000"/>
      </top>
      <bottom style="thin">
        <color indexed="64"/>
      </bottom>
      <diagonal/>
    </border>
    <border>
      <left style="thin">
        <color indexed="64"/>
      </left>
      <right style="thin">
        <color indexed="64"/>
      </right>
      <top style="medium">
        <color rgb="FFC00000"/>
      </top>
      <bottom style="thin">
        <color indexed="64"/>
      </bottom>
      <diagonal/>
    </border>
    <border>
      <left style="thin">
        <color auto="1"/>
      </left>
      <right/>
      <top style="medium">
        <color rgb="FFC00000"/>
      </top>
      <bottom style="thin">
        <color indexed="64"/>
      </bottom>
      <diagonal/>
    </border>
    <border>
      <left style="thin">
        <color indexed="64"/>
      </left>
      <right style="medium">
        <color rgb="FFC00000"/>
      </right>
      <top style="medium">
        <color rgb="FFC00000"/>
      </top>
      <bottom style="thin">
        <color indexed="64"/>
      </bottom>
      <diagonal/>
    </border>
    <border>
      <left style="medium">
        <color rgb="FFC00000"/>
      </left>
      <right style="thin">
        <color indexed="64"/>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medium">
        <color rgb="FFC00000"/>
      </left>
      <right style="thin">
        <color indexed="64"/>
      </right>
      <top style="thin">
        <color indexed="64"/>
      </top>
      <bottom style="medium">
        <color rgb="FFC00000"/>
      </bottom>
      <diagonal/>
    </border>
    <border>
      <left style="thin">
        <color indexed="64"/>
      </left>
      <right style="thin">
        <color indexed="64"/>
      </right>
      <top style="thin">
        <color indexed="64"/>
      </top>
      <bottom style="medium">
        <color rgb="FFC00000"/>
      </bottom>
      <diagonal/>
    </border>
    <border>
      <left style="thin">
        <color auto="1"/>
      </left>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thick">
        <color theme="3" tint="-0.24994659260841701"/>
      </left>
      <right style="thick">
        <color theme="3" tint="-0.24994659260841701"/>
      </right>
      <top style="thick">
        <color theme="3" tint="-0.24994659260841701"/>
      </top>
      <bottom style="thick">
        <color theme="3"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12">
    <xf numFmtId="0" fontId="0" fillId="0" borderId="0"/>
    <xf numFmtId="169" fontId="5" fillId="0" borderId="0" applyFont="0" applyFill="0" applyBorder="0" applyAlignment="0" applyProtection="0"/>
    <xf numFmtId="169" fontId="7"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7" fillId="0" borderId="0"/>
    <xf numFmtId="0" fontId="8" fillId="0" borderId="0"/>
    <xf numFmtId="9" fontId="5"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Alignment="0" applyProtection="0"/>
    <xf numFmtId="0" fontId="47" fillId="0" borderId="0" applyNumberFormat="0" applyFill="0" applyBorder="0" applyAlignment="0" applyProtection="0"/>
  </cellStyleXfs>
  <cellXfs count="498">
    <xf numFmtId="0" fontId="0" fillId="0" borderId="0" xfId="0"/>
    <xf numFmtId="1" fontId="14" fillId="0" borderId="0" xfId="0" applyNumberFormat="1" applyFont="1"/>
    <xf numFmtId="164" fontId="14" fillId="0" borderId="0" xfId="0" applyNumberFormat="1" applyFont="1"/>
    <xf numFmtId="2" fontId="14" fillId="0" borderId="0" xfId="0" applyNumberFormat="1" applyFont="1"/>
    <xf numFmtId="164" fontId="13" fillId="0" borderId="0" xfId="0" applyNumberFormat="1" applyFont="1"/>
    <xf numFmtId="0" fontId="16" fillId="0" borderId="0" xfId="0" applyFont="1" applyAlignment="1">
      <alignment wrapText="1"/>
    </xf>
    <xf numFmtId="0" fontId="18" fillId="0" borderId="0" xfId="0" applyFont="1"/>
    <xf numFmtId="0" fontId="9" fillId="0" borderId="0" xfId="0" applyFont="1"/>
    <xf numFmtId="0" fontId="9" fillId="0" borderId="0" xfId="0" applyFont="1" applyFill="1"/>
    <xf numFmtId="0" fontId="13" fillId="0" borderId="0" xfId="0" applyFont="1"/>
    <xf numFmtId="0" fontId="16" fillId="0" borderId="0" xfId="0" applyFont="1"/>
    <xf numFmtId="0" fontId="0" fillId="0" borderId="0" xfId="0" applyFont="1"/>
    <xf numFmtId="0" fontId="19" fillId="0" borderId="0" xfId="0" applyFont="1" applyAlignment="1">
      <alignment wrapText="1"/>
    </xf>
    <xf numFmtId="0" fontId="0" fillId="0" borderId="0" xfId="0" applyFont="1" applyAlignment="1">
      <alignment wrapText="1"/>
    </xf>
    <xf numFmtId="0" fontId="16" fillId="0" borderId="0" xfId="0" applyFont="1" applyFill="1" applyBorder="1" applyAlignment="1">
      <alignment wrapText="1"/>
    </xf>
    <xf numFmtId="168" fontId="18" fillId="0" borderId="0" xfId="0" applyNumberFormat="1" applyFont="1" applyAlignment="1">
      <alignment horizontal="right" wrapText="1"/>
    </xf>
    <xf numFmtId="2" fontId="14" fillId="0" borderId="0" xfId="0" applyNumberFormat="1" applyFont="1" applyFill="1" applyBorder="1" applyAlignment="1">
      <alignment wrapText="1"/>
    </xf>
    <xf numFmtId="0" fontId="19" fillId="0" borderId="0" xfId="0" applyFont="1" applyFill="1" applyBorder="1" applyAlignment="1">
      <alignment wrapText="1"/>
    </xf>
    <xf numFmtId="0" fontId="0" fillId="0" borderId="0" xfId="0" applyFont="1" applyAlignment="1">
      <alignment horizontal="right"/>
    </xf>
    <xf numFmtId="0" fontId="0" fillId="0" borderId="0" xfId="0" applyFont="1" applyAlignment="1">
      <alignment horizontal="right" wrapText="1"/>
    </xf>
    <xf numFmtId="0" fontId="0" fillId="0" borderId="0" xfId="0" applyFont="1" applyAlignment="1">
      <alignment horizontal="left"/>
    </xf>
    <xf numFmtId="2" fontId="13" fillId="0" borderId="0" xfId="0" applyNumberFormat="1" applyFont="1"/>
    <xf numFmtId="0" fontId="17" fillId="0" borderId="0" xfId="0" applyFont="1"/>
    <xf numFmtId="0" fontId="0" fillId="0" borderId="0" xfId="0" applyFont="1" applyAlignment="1"/>
    <xf numFmtId="0" fontId="9" fillId="0" borderId="0" xfId="0" applyFont="1" applyAlignment="1">
      <alignment horizontal="left"/>
    </xf>
    <xf numFmtId="0" fontId="19" fillId="0" borderId="0" xfId="0" applyFont="1" applyBorder="1" applyAlignment="1"/>
    <xf numFmtId="0" fontId="16" fillId="0" borderId="0" xfId="0" applyFont="1" applyBorder="1" applyAlignment="1"/>
    <xf numFmtId="0" fontId="24" fillId="0" borderId="0" xfId="0" applyFont="1" applyBorder="1" applyAlignment="1"/>
    <xf numFmtId="164" fontId="13" fillId="0" borderId="0" xfId="0" applyNumberFormat="1" applyFont="1" applyAlignment="1">
      <alignment horizontal="right"/>
    </xf>
    <xf numFmtId="164" fontId="14" fillId="0" borderId="0" xfId="0" applyNumberFormat="1" applyFont="1" applyAlignment="1">
      <alignment horizontal="right"/>
    </xf>
    <xf numFmtId="3" fontId="14" fillId="0" borderId="0" xfId="0" applyNumberFormat="1" applyFont="1"/>
    <xf numFmtId="4" fontId="14" fillId="0" borderId="0" xfId="0" applyNumberFormat="1" applyFont="1"/>
    <xf numFmtId="167" fontId="18" fillId="0" borderId="0" xfId="0" applyNumberFormat="1" applyFont="1"/>
    <xf numFmtId="0" fontId="17" fillId="0" borderId="0" xfId="0" applyFont="1" applyFill="1"/>
    <xf numFmtId="0" fontId="17" fillId="0" borderId="0" xfId="0" applyFont="1" applyFill="1" applyAlignment="1">
      <alignment horizontal="center"/>
    </xf>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0" fillId="0" borderId="1" xfId="0" applyBorder="1" applyAlignment="1">
      <alignment horizontal="left" vertical="center" wrapText="1"/>
    </xf>
    <xf numFmtId="0" fontId="25" fillId="0" borderId="0" xfId="0" applyFont="1" applyBorder="1" applyAlignment="1"/>
    <xf numFmtId="0" fontId="0" fillId="0" borderId="0" xfId="0" applyAlignment="1">
      <alignment vertical="top" wrapText="1"/>
    </xf>
    <xf numFmtId="0" fontId="15" fillId="2" borderId="0" xfId="0" applyFont="1" applyFill="1" applyProtection="1">
      <protection locked="0"/>
    </xf>
    <xf numFmtId="0" fontId="0" fillId="0" borderId="0" xfId="0" applyFont="1" applyProtection="1">
      <protection locked="0"/>
    </xf>
    <xf numFmtId="0" fontId="0" fillId="0" borderId="0" xfId="0" applyFont="1" applyFill="1" applyProtection="1">
      <protection locked="0"/>
    </xf>
    <xf numFmtId="0" fontId="15" fillId="0" borderId="0" xfId="0" applyFont="1" applyFill="1" applyProtection="1">
      <protection locked="0"/>
    </xf>
    <xf numFmtId="1" fontId="15" fillId="2" borderId="0" xfId="0" applyNumberFormat="1" applyFont="1" applyFill="1" applyAlignment="1" applyProtection="1">
      <alignment wrapText="1"/>
      <protection locked="0"/>
    </xf>
    <xf numFmtId="3" fontId="15" fillId="0" borderId="0" xfId="0" applyNumberFormat="1" applyFont="1" applyFill="1" applyProtection="1">
      <protection locked="0"/>
    </xf>
    <xf numFmtId="1" fontId="18" fillId="0" borderId="0" xfId="0" applyNumberFormat="1" applyFont="1" applyFill="1" applyBorder="1" applyAlignment="1" applyProtection="1">
      <alignment wrapText="1"/>
      <protection locked="0"/>
    </xf>
    <xf numFmtId="165" fontId="18" fillId="0" borderId="0" xfId="0" applyNumberFormat="1" applyFont="1" applyAlignment="1" applyProtection="1">
      <alignment horizontal="right" wrapText="1"/>
      <protection locked="0"/>
    </xf>
    <xf numFmtId="168" fontId="18" fillId="0" borderId="0" xfId="0" applyNumberFormat="1" applyFont="1" applyAlignment="1" applyProtection="1">
      <alignment horizontal="right" wrapText="1"/>
      <protection locked="0"/>
    </xf>
    <xf numFmtId="164" fontId="18" fillId="0" borderId="0" xfId="0" applyNumberFormat="1" applyFont="1" applyAlignment="1" applyProtection="1">
      <alignment horizontal="right" wrapText="1"/>
      <protection locked="0"/>
    </xf>
    <xf numFmtId="0" fontId="18" fillId="0" borderId="0" xfId="0" applyFont="1" applyProtection="1">
      <protection locked="0"/>
    </xf>
    <xf numFmtId="166" fontId="18" fillId="0" borderId="0" xfId="0" applyNumberFormat="1" applyFont="1" applyProtection="1">
      <protection locked="0"/>
    </xf>
    <xf numFmtId="3" fontId="18" fillId="0" borderId="0" xfId="0" applyNumberFormat="1" applyFont="1" applyProtection="1">
      <protection locked="0"/>
    </xf>
    <xf numFmtId="167" fontId="18" fillId="0" borderId="0" xfId="0" applyNumberFormat="1" applyFont="1" applyProtection="1">
      <protection locked="0"/>
    </xf>
    <xf numFmtId="0" fontId="27" fillId="0" borderId="0" xfId="0" applyFont="1" applyProtection="1">
      <protection locked="0"/>
    </xf>
    <xf numFmtId="0" fontId="31" fillId="0" borderId="0" xfId="0" applyFont="1" applyAlignment="1">
      <alignment horizontal="left" vertical="top"/>
    </xf>
    <xf numFmtId="0" fontId="32" fillId="0" borderId="0" xfId="0" applyFont="1" applyAlignment="1">
      <alignment horizontal="left" vertical="top"/>
    </xf>
    <xf numFmtId="0" fontId="0" fillId="0" borderId="0" xfId="0" applyFont="1" applyAlignment="1">
      <alignment horizontal="left" vertical="top"/>
    </xf>
    <xf numFmtId="0" fontId="9" fillId="0" borderId="0" xfId="0" applyFont="1" applyFill="1" applyProtection="1">
      <protection locked="0"/>
    </xf>
    <xf numFmtId="0" fontId="17" fillId="0" borderId="0" xfId="0" applyFont="1" applyAlignment="1">
      <alignment wrapText="1"/>
    </xf>
    <xf numFmtId="4" fontId="13" fillId="0" borderId="0" xfId="0" applyNumberFormat="1" applyFont="1"/>
    <xf numFmtId="0" fontId="0" fillId="0" borderId="0" xfId="0" applyFont="1" applyProtection="1"/>
    <xf numFmtId="2" fontId="13" fillId="0" borderId="0" xfId="0" applyNumberFormat="1" applyFont="1" applyProtection="1"/>
    <xf numFmtId="164" fontId="14" fillId="0" borderId="0" xfId="0" applyNumberFormat="1" applyFont="1" applyProtection="1"/>
    <xf numFmtId="0" fontId="11" fillId="0" borderId="0" xfId="0" applyFont="1" applyProtection="1"/>
    <xf numFmtId="0" fontId="0" fillId="0" borderId="0" xfId="0" applyProtection="1"/>
    <xf numFmtId="0" fontId="13" fillId="0" borderId="0" xfId="0" applyFont="1" applyProtection="1"/>
    <xf numFmtId="2" fontId="14" fillId="0" borderId="0" xfId="0" applyNumberFormat="1" applyFont="1" applyProtection="1"/>
    <xf numFmtId="0" fontId="0" fillId="0" borderId="0" xfId="0" applyFont="1" applyAlignment="1" applyProtection="1">
      <alignment horizontal="right"/>
    </xf>
    <xf numFmtId="0" fontId="9" fillId="0" borderId="0" xfId="0" applyFont="1" applyProtection="1"/>
    <xf numFmtId="0" fontId="17" fillId="0" borderId="0" xfId="0" applyFont="1" applyProtection="1"/>
    <xf numFmtId="0" fontId="19" fillId="0" borderId="0" xfId="0" applyFont="1" applyAlignment="1" applyProtection="1">
      <alignment wrapText="1"/>
    </xf>
    <xf numFmtId="0" fontId="0" fillId="0" borderId="0" xfId="0" applyFont="1" applyAlignment="1" applyProtection="1">
      <alignment wrapText="1"/>
    </xf>
    <xf numFmtId="0" fontId="16" fillId="0" borderId="0" xfId="0" applyFont="1" applyFill="1" applyBorder="1" applyAlignment="1" applyProtection="1">
      <alignment wrapText="1"/>
    </xf>
    <xf numFmtId="2" fontId="13" fillId="0" borderId="0" xfId="0" applyNumberFormat="1" applyFont="1" applyFill="1" applyBorder="1" applyAlignment="1" applyProtection="1">
      <alignment wrapText="1"/>
    </xf>
    <xf numFmtId="0" fontId="0" fillId="0" borderId="0" xfId="0" applyFont="1" applyFill="1" applyProtection="1"/>
    <xf numFmtId="0" fontId="19" fillId="0" borderId="0" xfId="0" applyFont="1" applyProtection="1"/>
    <xf numFmtId="0" fontId="10" fillId="0" borderId="0" xfId="0" applyFont="1" applyProtection="1"/>
    <xf numFmtId="3" fontId="13" fillId="0" borderId="0" xfId="0" applyNumberFormat="1" applyFont="1" applyFill="1" applyBorder="1" applyAlignment="1" applyProtection="1">
      <alignment wrapText="1"/>
    </xf>
    <xf numFmtId="0" fontId="23" fillId="0" borderId="0" xfId="0" applyFont="1" applyAlignment="1" applyProtection="1">
      <alignment wrapText="1"/>
    </xf>
    <xf numFmtId="0" fontId="0" fillId="0" borderId="0" xfId="0" applyFont="1" applyAlignment="1" applyProtection="1">
      <alignment horizontal="right" wrapText="1"/>
    </xf>
    <xf numFmtId="3" fontId="14" fillId="0" borderId="0" xfId="0" applyNumberFormat="1" applyFont="1" applyProtection="1"/>
    <xf numFmtId="0" fontId="16" fillId="0" borderId="0" xfId="0" applyFont="1" applyFill="1" applyBorder="1" applyAlignment="1" applyProtection="1">
      <alignment horizontal="right"/>
    </xf>
    <xf numFmtId="164" fontId="12" fillId="0" borderId="0" xfId="0" applyNumberFormat="1" applyFont="1" applyProtection="1"/>
    <xf numFmtId="2" fontId="12" fillId="0" borderId="0" xfId="0" applyNumberFormat="1" applyFont="1" applyProtection="1"/>
    <xf numFmtId="0" fontId="0" fillId="0" borderId="0" xfId="0" applyFont="1" applyFill="1" applyBorder="1" applyAlignment="1" applyProtection="1">
      <alignment horizontal="right"/>
    </xf>
    <xf numFmtId="1" fontId="13" fillId="0" borderId="0" xfId="0" applyNumberFormat="1" applyFont="1" applyProtection="1"/>
    <xf numFmtId="0" fontId="16" fillId="0" borderId="0" xfId="0" applyFont="1" applyProtection="1"/>
    <xf numFmtId="0" fontId="0" fillId="0" borderId="0" xfId="0" applyFill="1" applyProtection="1"/>
    <xf numFmtId="0" fontId="15" fillId="0" borderId="0" xfId="0" applyFont="1" applyFill="1" applyAlignment="1" applyProtection="1">
      <alignment horizontal="right"/>
    </xf>
    <xf numFmtId="1" fontId="22" fillId="0" borderId="0" xfId="0" applyNumberFormat="1" applyFont="1" applyAlignment="1" applyProtection="1">
      <alignment wrapText="1"/>
    </xf>
    <xf numFmtId="0" fontId="0" fillId="0" borderId="0" xfId="0" applyFont="1" applyFill="1" applyAlignment="1" applyProtection="1">
      <alignment horizontal="right"/>
    </xf>
    <xf numFmtId="2" fontId="14" fillId="0" borderId="0" xfId="0" applyNumberFormat="1" applyFont="1" applyFill="1" applyProtection="1"/>
    <xf numFmtId="166" fontId="14" fillId="0" borderId="0" xfId="0" applyNumberFormat="1" applyFont="1" applyFill="1" applyProtection="1"/>
    <xf numFmtId="0" fontId="0" fillId="0" borderId="0" xfId="0" applyFont="1" applyAlignment="1" applyProtection="1">
      <alignment horizontal="right"/>
      <protection locked="0"/>
    </xf>
    <xf numFmtId="166" fontId="14" fillId="0" borderId="0" xfId="0" applyNumberFormat="1" applyFont="1" applyFill="1" applyProtection="1">
      <protection locked="0"/>
    </xf>
    <xf numFmtId="3" fontId="14" fillId="0" borderId="0" xfId="0" applyNumberFormat="1" applyFont="1" applyFill="1" applyProtection="1">
      <protection locked="0"/>
    </xf>
    <xf numFmtId="0" fontId="28" fillId="0" borderId="0" xfId="0" applyFont="1" applyProtection="1">
      <protection locked="0"/>
    </xf>
    <xf numFmtId="0" fontId="0" fillId="0" borderId="0" xfId="0" applyBorder="1" applyAlignment="1"/>
    <xf numFmtId="0" fontId="19" fillId="0" borderId="0" xfId="0" applyFont="1" applyFill="1" applyProtection="1"/>
    <xf numFmtId="0" fontId="16" fillId="0" borderId="0" xfId="0" applyFont="1" applyFill="1" applyAlignment="1" applyProtection="1">
      <alignment wrapText="1"/>
    </xf>
    <xf numFmtId="0" fontId="11" fillId="0" borderId="0" xfId="0" applyFont="1" applyFill="1" applyProtection="1"/>
    <xf numFmtId="0" fontId="24" fillId="0" borderId="0" xfId="0" applyFont="1" applyFill="1" applyProtection="1"/>
    <xf numFmtId="0" fontId="0" fillId="0" borderId="0" xfId="0" applyFont="1" applyFill="1" applyAlignment="1" applyProtection="1">
      <alignment vertical="top" wrapText="1"/>
    </xf>
    <xf numFmtId="0" fontId="14" fillId="0" borderId="0" xfId="0" applyFont="1" applyFill="1" applyProtection="1"/>
    <xf numFmtId="2" fontId="13" fillId="0" borderId="0" xfId="0" applyNumberFormat="1" applyFont="1" applyFill="1" applyProtection="1"/>
    <xf numFmtId="164" fontId="14" fillId="0" borderId="0" xfId="0" applyNumberFormat="1" applyFont="1" applyFill="1" applyProtection="1"/>
    <xf numFmtId="0" fontId="13" fillId="0" borderId="0" xfId="0" applyFont="1" applyFill="1" applyProtection="1"/>
    <xf numFmtId="1" fontId="14" fillId="0" borderId="0" xfId="0" applyNumberFormat="1" applyFont="1" applyFill="1" applyProtection="1"/>
    <xf numFmtId="0" fontId="0" fillId="0" borderId="0" xfId="0" applyFill="1" applyAlignment="1" applyProtection="1">
      <alignment horizontal="right"/>
    </xf>
    <xf numFmtId="3" fontId="14" fillId="0" borderId="0" xfId="0" applyNumberFormat="1" applyFont="1" applyFill="1" applyAlignment="1" applyProtection="1">
      <alignment horizontal="right"/>
    </xf>
    <xf numFmtId="1" fontId="13" fillId="0" borderId="0" xfId="0" applyNumberFormat="1" applyFont="1" applyFill="1" applyBorder="1" applyProtection="1"/>
    <xf numFmtId="0" fontId="9" fillId="0" borderId="0" xfId="0" applyFont="1" applyFill="1" applyProtection="1"/>
    <xf numFmtId="2" fontId="12" fillId="0" borderId="0" xfId="0" applyNumberFormat="1" applyFont="1" applyFill="1" applyProtection="1"/>
    <xf numFmtId="0" fontId="0" fillId="0" borderId="0" xfId="0" applyFont="1" applyFill="1" applyAlignment="1" applyProtection="1">
      <alignment horizontal="left" wrapText="1"/>
    </xf>
    <xf numFmtId="0" fontId="16" fillId="0" borderId="0" xfId="0" applyFont="1" applyFill="1" applyProtection="1"/>
    <xf numFmtId="0" fontId="13" fillId="0" borderId="0" xfId="0" applyFont="1" applyFill="1" applyBorder="1" applyAlignment="1" applyProtection="1">
      <alignment horizontal="right"/>
    </xf>
    <xf numFmtId="3" fontId="13" fillId="0" borderId="0" xfId="0" applyNumberFormat="1" applyFont="1" applyFill="1" applyProtection="1"/>
    <xf numFmtId="0" fontId="16" fillId="0" borderId="0" xfId="0" applyFont="1" applyFill="1" applyBorder="1" applyAlignment="1" applyProtection="1">
      <alignment horizontal="left"/>
    </xf>
    <xf numFmtId="0" fontId="0" fillId="0" borderId="0" xfId="0" applyFont="1" applyFill="1" applyBorder="1" applyAlignment="1" applyProtection="1">
      <alignment horizontal="left"/>
    </xf>
    <xf numFmtId="1" fontId="10" fillId="0" borderId="0" xfId="0" applyNumberFormat="1" applyFont="1" applyFill="1" applyBorder="1" applyAlignment="1" applyProtection="1">
      <alignment horizontal="right"/>
    </xf>
    <xf numFmtId="0" fontId="10" fillId="0" borderId="0" xfId="0" applyFont="1" applyFill="1" applyBorder="1" applyAlignment="1" applyProtection="1">
      <alignment horizontal="right"/>
    </xf>
    <xf numFmtId="3" fontId="13" fillId="0" borderId="0" xfId="0" applyNumberFormat="1" applyFont="1" applyFill="1" applyBorder="1" applyAlignment="1" applyProtection="1">
      <alignment horizontal="right"/>
    </xf>
    <xf numFmtId="1" fontId="12" fillId="0" borderId="0" xfId="0" applyNumberFormat="1" applyFont="1" applyFill="1" applyBorder="1" applyAlignment="1" applyProtection="1">
      <alignment horizontal="right"/>
    </xf>
    <xf numFmtId="3" fontId="13" fillId="0" borderId="0" xfId="0" applyNumberFormat="1" applyFont="1" applyFill="1" applyBorder="1" applyProtection="1"/>
    <xf numFmtId="164" fontId="12" fillId="0" borderId="0" xfId="0" applyNumberFormat="1" applyFont="1" applyFill="1" applyProtection="1"/>
    <xf numFmtId="0" fontId="0" fillId="0" borderId="0" xfId="0" applyFont="1" applyFill="1" applyAlignment="1" applyProtection="1">
      <alignment horizontal="right" wrapText="1"/>
    </xf>
    <xf numFmtId="164" fontId="14" fillId="0" borderId="0" xfId="0" applyNumberFormat="1" applyFont="1" applyFill="1" applyProtection="1">
      <protection locked="0"/>
    </xf>
    <xf numFmtId="0" fontId="20" fillId="0" borderId="0" xfId="0" applyFont="1" applyFill="1" applyProtection="1"/>
    <xf numFmtId="0" fontId="0" fillId="0" borderId="0" xfId="0" applyFill="1" applyAlignment="1" applyProtection="1"/>
    <xf numFmtId="2" fontId="16" fillId="0" borderId="0" xfId="0" applyNumberFormat="1" applyFont="1" applyFill="1" applyBorder="1" applyProtection="1"/>
    <xf numFmtId="0" fontId="26" fillId="0" borderId="0" xfId="0" applyFont="1" applyFill="1" applyProtection="1"/>
    <xf numFmtId="4" fontId="14" fillId="0" borderId="0" xfId="0" applyNumberFormat="1" applyFont="1" applyFill="1" applyProtection="1"/>
    <xf numFmtId="166" fontId="13" fillId="0" borderId="0" xfId="0" applyNumberFormat="1" applyFont="1" applyFill="1" applyProtection="1"/>
    <xf numFmtId="167" fontId="13" fillId="0" borderId="0" xfId="0" applyNumberFormat="1" applyFont="1" applyFill="1" applyProtection="1"/>
    <xf numFmtId="3" fontId="0" fillId="0" borderId="0" xfId="0" applyNumberFormat="1"/>
    <xf numFmtId="0" fontId="18" fillId="0" borderId="0" xfId="0" applyFont="1" applyFill="1" applyBorder="1" applyAlignment="1" applyProtection="1">
      <alignment wrapText="1"/>
      <protection locked="0"/>
    </xf>
    <xf numFmtId="2" fontId="18" fillId="0" borderId="0" xfId="0" applyNumberFormat="1" applyFont="1" applyFill="1" applyBorder="1" applyAlignment="1" applyProtection="1">
      <alignment wrapText="1"/>
      <protection locked="0"/>
    </xf>
    <xf numFmtId="0" fontId="0" fillId="0" borderId="0" xfId="0" applyFont="1" applyFill="1"/>
    <xf numFmtId="2" fontId="33" fillId="0" borderId="0" xfId="0" applyNumberFormat="1" applyFont="1" applyFill="1" applyProtection="1"/>
    <xf numFmtId="1" fontId="14" fillId="0" borderId="0" xfId="0" applyNumberFormat="1" applyFont="1" applyProtection="1"/>
    <xf numFmtId="3" fontId="15" fillId="0" borderId="0" xfId="0" applyNumberFormat="1" applyFont="1" applyFill="1" applyBorder="1" applyAlignment="1" applyProtection="1">
      <alignment horizontal="right"/>
    </xf>
    <xf numFmtId="0" fontId="14" fillId="0" borderId="0" xfId="0" applyFont="1" applyProtection="1"/>
    <xf numFmtId="4" fontId="0" fillId="0" borderId="0" xfId="0" applyNumberFormat="1"/>
    <xf numFmtId="3" fontId="34" fillId="5" borderId="0" xfId="0" applyNumberFormat="1" applyFont="1" applyFill="1" applyProtection="1">
      <protection locked="0"/>
    </xf>
    <xf numFmtId="0" fontId="0" fillId="6" borderId="0" xfId="0" applyFont="1" applyFill="1" applyProtection="1"/>
    <xf numFmtId="164" fontId="14" fillId="6" borderId="0" xfId="0" applyNumberFormat="1" applyFont="1" applyFill="1" applyProtection="1"/>
    <xf numFmtId="2" fontId="14" fillId="6" borderId="0" xfId="0" applyNumberFormat="1" applyFont="1" applyFill="1" applyProtection="1"/>
    <xf numFmtId="0" fontId="0" fillId="6" borderId="0" xfId="0" applyFill="1" applyProtection="1"/>
    <xf numFmtId="0" fontId="0" fillId="0" borderId="0" xfId="0" applyFill="1"/>
    <xf numFmtId="0" fontId="18" fillId="0" borderId="0" xfId="0" applyFont="1" applyFill="1" applyBorder="1"/>
    <xf numFmtId="164" fontId="18" fillId="0" borderId="0" xfId="0" applyNumberFormat="1" applyFont="1" applyFill="1" applyBorder="1"/>
    <xf numFmtId="0" fontId="28" fillId="6" borderId="0" xfId="0" applyFont="1" applyFill="1" applyProtection="1"/>
    <xf numFmtId="0" fontId="13" fillId="6" borderId="0" xfId="0" applyFont="1" applyFill="1" applyProtection="1"/>
    <xf numFmtId="0" fontId="0" fillId="6" borderId="0" xfId="0" applyFont="1" applyFill="1" applyAlignment="1" applyProtection="1">
      <alignment horizontal="right"/>
    </xf>
    <xf numFmtId="0" fontId="14" fillId="6" borderId="0" xfId="0" applyFont="1" applyFill="1" applyProtection="1"/>
    <xf numFmtId="3" fontId="14" fillId="6" borderId="0" xfId="0" applyNumberFormat="1" applyFont="1" applyFill="1" applyProtection="1">
      <protection locked="0"/>
    </xf>
    <xf numFmtId="1" fontId="13" fillId="6" borderId="0" xfId="0" applyNumberFormat="1" applyFont="1" applyFill="1" applyProtection="1"/>
    <xf numFmtId="0" fontId="17" fillId="6" borderId="0" xfId="0" applyFont="1" applyFill="1" applyProtection="1"/>
    <xf numFmtId="0" fontId="0" fillId="6" borderId="0" xfId="0" applyFont="1" applyFill="1" applyAlignment="1" applyProtection="1">
      <alignment horizontal="left" wrapText="1"/>
    </xf>
    <xf numFmtId="2" fontId="12" fillId="6" borderId="0" xfId="0" applyNumberFormat="1" applyFont="1" applyFill="1" applyProtection="1"/>
    <xf numFmtId="0" fontId="0" fillId="6" borderId="0" xfId="0" applyFill="1" applyAlignment="1" applyProtection="1">
      <alignment horizontal="right"/>
    </xf>
    <xf numFmtId="3" fontId="15" fillId="6" borderId="0" xfId="0" applyNumberFormat="1" applyFont="1" applyFill="1" applyProtection="1">
      <protection locked="0"/>
    </xf>
    <xf numFmtId="166" fontId="14" fillId="6" borderId="0" xfId="0" applyNumberFormat="1" applyFont="1" applyFill="1" applyProtection="1"/>
    <xf numFmtId="0" fontId="15" fillId="6" borderId="0" xfId="0" applyFont="1" applyFill="1" applyProtection="1"/>
    <xf numFmtId="0" fontId="28" fillId="6" borderId="0" xfId="0" applyFont="1" applyFill="1" applyProtection="1">
      <protection locked="0"/>
    </xf>
    <xf numFmtId="0" fontId="21" fillId="6" borderId="0" xfId="0" applyFont="1" applyFill="1" applyAlignment="1" applyProtection="1">
      <alignment horizontal="left" wrapText="1"/>
    </xf>
    <xf numFmtId="2" fontId="13" fillId="6" borderId="0" xfId="0" applyNumberFormat="1" applyFont="1" applyFill="1" applyProtection="1"/>
    <xf numFmtId="1" fontId="15" fillId="6" borderId="0" xfId="0" applyNumberFormat="1" applyFont="1" applyFill="1" applyProtection="1"/>
    <xf numFmtId="0" fontId="12" fillId="6" borderId="0" xfId="0" applyFont="1" applyFill="1" applyProtection="1">
      <protection locked="0"/>
    </xf>
    <xf numFmtId="0" fontId="25" fillId="6" borderId="0" xfId="0" applyFont="1" applyFill="1" applyProtection="1">
      <protection locked="0"/>
    </xf>
    <xf numFmtId="0" fontId="0" fillId="6" borderId="0" xfId="0" applyFont="1" applyFill="1" applyAlignment="1" applyProtection="1">
      <alignment horizontal="right"/>
      <protection locked="0"/>
    </xf>
    <xf numFmtId="1" fontId="13" fillId="6" borderId="0" xfId="0" applyNumberFormat="1" applyFont="1" applyFill="1" applyBorder="1" applyProtection="1"/>
    <xf numFmtId="0" fontId="24" fillId="6" borderId="0" xfId="0" applyFont="1" applyFill="1" applyProtection="1"/>
    <xf numFmtId="0" fontId="0" fillId="6" borderId="0" xfId="0" applyFont="1" applyFill="1" applyAlignment="1" applyProtection="1">
      <alignment vertical="top" wrapText="1"/>
    </xf>
    <xf numFmtId="1" fontId="14" fillId="6" borderId="0" xfId="0" applyNumberFormat="1" applyFont="1" applyFill="1" applyAlignment="1" applyProtection="1">
      <alignment horizontal="right"/>
    </xf>
    <xf numFmtId="0" fontId="9" fillId="0" borderId="0" xfId="0" applyFont="1" applyFill="1" applyAlignment="1" applyProtection="1"/>
    <xf numFmtId="0" fontId="0" fillId="0" borderId="0" xfId="0" applyFill="1" applyAlignment="1">
      <alignment wrapText="1"/>
    </xf>
    <xf numFmtId="0" fontId="0" fillId="0" borderId="0" xfId="0" applyFont="1" applyFill="1" applyBorder="1" applyAlignment="1" applyProtection="1">
      <alignment horizontal="left" wrapText="1"/>
    </xf>
    <xf numFmtId="166" fontId="18" fillId="0" borderId="0" xfId="0" applyNumberFormat="1" applyFont="1" applyFill="1" applyProtection="1">
      <protection locked="0"/>
    </xf>
    <xf numFmtId="3" fontId="18" fillId="0" borderId="0" xfId="0" applyNumberFormat="1" applyFont="1" applyFill="1" applyProtection="1">
      <protection locked="0"/>
    </xf>
    <xf numFmtId="167" fontId="18" fillId="0" borderId="0" xfId="0" applyNumberFormat="1" applyFont="1" applyFill="1" applyProtection="1">
      <protection locked="0"/>
    </xf>
    <xf numFmtId="0" fontId="18" fillId="0" borderId="0" xfId="0" applyFont="1" applyFill="1"/>
    <xf numFmtId="0" fontId="30" fillId="0" borderId="0" xfId="0" applyFont="1"/>
    <xf numFmtId="164" fontId="0" fillId="0" borderId="0" xfId="0" applyNumberFormat="1"/>
    <xf numFmtId="0" fontId="15" fillId="2" borderId="0" xfId="0" applyFont="1" applyFill="1"/>
    <xf numFmtId="168" fontId="14" fillId="0" borderId="0" xfId="0" applyNumberFormat="1" applyFont="1" applyFill="1" applyProtection="1"/>
    <xf numFmtId="0" fontId="0" fillId="0" borderId="0" xfId="0" applyAlignment="1">
      <alignment vertical="center"/>
    </xf>
    <xf numFmtId="0" fontId="0" fillId="0" borderId="16" xfId="0" applyBorder="1"/>
    <xf numFmtId="0" fontId="14" fillId="0" borderId="0" xfId="0" applyFont="1" applyFill="1" applyAlignment="1" applyProtection="1">
      <alignment horizontal="right"/>
    </xf>
    <xf numFmtId="0" fontId="14" fillId="0" borderId="0" xfId="0" applyFont="1" applyFill="1" applyAlignment="1" applyProtection="1">
      <alignment horizontal="right"/>
      <protection locked="0"/>
    </xf>
    <xf numFmtId="0" fontId="14" fillId="0" borderId="0" xfId="0" applyFont="1" applyFill="1" applyBorder="1" applyAlignment="1" applyProtection="1">
      <alignment horizontal="right" wrapText="1"/>
    </xf>
    <xf numFmtId="0" fontId="0" fillId="2" borderId="16" xfId="0" applyFill="1" applyBorder="1"/>
    <xf numFmtId="0" fontId="19" fillId="0" borderId="0" xfId="0" applyFont="1" applyFill="1" applyBorder="1" applyAlignment="1" applyProtection="1">
      <alignment wrapText="1"/>
    </xf>
    <xf numFmtId="0" fontId="19" fillId="0" borderId="0" xfId="0" applyFont="1" applyProtection="1">
      <protection locked="0"/>
    </xf>
    <xf numFmtId="0" fontId="2" fillId="0" borderId="0" xfId="0" applyFont="1" applyAlignment="1" applyProtection="1">
      <alignment wrapText="1"/>
    </xf>
    <xf numFmtId="0" fontId="16" fillId="0" borderId="0" xfId="0" applyFont="1" applyFill="1" applyBorder="1" applyAlignment="1" applyProtection="1">
      <alignment vertical="center" wrapText="1"/>
    </xf>
    <xf numFmtId="4" fontId="14" fillId="0" borderId="0" xfId="0" applyNumberFormat="1" applyFont="1" applyProtection="1"/>
    <xf numFmtId="0" fontId="13" fillId="0" borderId="1" xfId="0" applyFont="1" applyBorder="1"/>
    <xf numFmtId="2" fontId="13" fillId="0" borderId="18" xfId="0" applyNumberFormat="1" applyFont="1" applyBorder="1"/>
    <xf numFmtId="0" fontId="15" fillId="2" borderId="1" xfId="0" applyFont="1" applyFill="1" applyBorder="1"/>
    <xf numFmtId="0" fontId="15" fillId="2" borderId="19" xfId="0" applyFont="1" applyFill="1" applyBorder="1"/>
    <xf numFmtId="0" fontId="13" fillId="0" borderId="20" xfId="0" applyFont="1" applyBorder="1"/>
    <xf numFmtId="0" fontId="0" fillId="0" borderId="14" xfId="0" applyBorder="1"/>
    <xf numFmtId="0" fontId="13" fillId="0" borderId="0" xfId="0" applyFont="1" applyFill="1" applyAlignment="1" applyProtection="1">
      <alignment horizontal="right"/>
    </xf>
    <xf numFmtId="0" fontId="13" fillId="0" borderId="0" xfId="0" applyFont="1" applyFill="1" applyAlignment="1" applyProtection="1">
      <alignment horizontal="right"/>
      <protection locked="0"/>
    </xf>
    <xf numFmtId="0" fontId="0" fillId="0" borderId="0" xfId="0" applyFont="1" applyBorder="1" applyProtection="1">
      <protection locked="0"/>
    </xf>
    <xf numFmtId="3" fontId="34" fillId="5" borderId="0" xfId="0" applyNumberFormat="1" applyFont="1" applyFill="1" applyBorder="1" applyProtection="1">
      <protection locked="0"/>
    </xf>
    <xf numFmtId="164" fontId="14" fillId="0" borderId="0" xfId="0" applyNumberFormat="1" applyFont="1" applyFill="1" applyBorder="1" applyProtection="1"/>
    <xf numFmtId="0" fontId="13" fillId="0" borderId="0" xfId="0" applyFont="1" applyFill="1" applyBorder="1" applyProtection="1">
      <protection locked="0"/>
    </xf>
    <xf numFmtId="166" fontId="14" fillId="0" borderId="0" xfId="0" applyNumberFormat="1" applyFont="1" applyFill="1" applyBorder="1" applyProtection="1"/>
    <xf numFmtId="0" fontId="0" fillId="0" borderId="0" xfId="0" applyFont="1" applyBorder="1" applyProtection="1"/>
    <xf numFmtId="3" fontId="15" fillId="0" borderId="0" xfId="0" applyNumberFormat="1" applyFont="1" applyFill="1" applyBorder="1" applyProtection="1">
      <protection locked="0"/>
    </xf>
    <xf numFmtId="0" fontId="15" fillId="0" borderId="0" xfId="0" applyFont="1" applyFill="1" applyBorder="1" applyAlignment="1" applyProtection="1">
      <alignment horizontal="right"/>
    </xf>
    <xf numFmtId="0" fontId="0" fillId="0" borderId="16" xfId="0" applyFill="1" applyBorder="1" applyAlignment="1" applyProtection="1">
      <alignment horizontal="center"/>
    </xf>
    <xf numFmtId="0" fontId="0" fillId="0" borderId="16" xfId="0" applyFont="1" applyFill="1" applyBorder="1" applyAlignment="1" applyProtection="1">
      <alignment horizontal="center"/>
    </xf>
    <xf numFmtId="0" fontId="0" fillId="0" borderId="16" xfId="0" applyFont="1" applyFill="1" applyBorder="1" applyAlignment="1" applyProtection="1">
      <alignment horizontal="right"/>
    </xf>
    <xf numFmtId="3" fontId="14" fillId="0" borderId="0" xfId="0" applyNumberFormat="1" applyFont="1" applyFill="1" applyBorder="1" applyProtection="1">
      <protection locked="0"/>
    </xf>
    <xf numFmtId="3" fontId="13" fillId="0" borderId="0" xfId="0" applyNumberFormat="1" applyFont="1" applyFill="1"/>
    <xf numFmtId="4" fontId="14" fillId="0" borderId="0" xfId="0" applyNumberFormat="1" applyFont="1" applyFill="1"/>
    <xf numFmtId="3" fontId="14" fillId="0" borderId="0" xfId="0" applyNumberFormat="1" applyFont="1" applyFill="1"/>
    <xf numFmtId="0" fontId="0" fillId="0" borderId="0" xfId="0" applyFont="1" applyFill="1" applyAlignment="1" applyProtection="1">
      <alignment horizontal="left"/>
    </xf>
    <xf numFmtId="0" fontId="0" fillId="0" borderId="0" xfId="0" applyFill="1" applyBorder="1" applyAlignment="1" applyProtection="1">
      <alignment horizontal="left"/>
    </xf>
    <xf numFmtId="166" fontId="19" fillId="0" borderId="0" xfId="0" applyNumberFormat="1" applyFont="1" applyFill="1" applyAlignment="1" applyProtection="1">
      <alignment horizontal="right"/>
      <protection locked="0"/>
    </xf>
    <xf numFmtId="4" fontId="14" fillId="0" borderId="22" xfId="0" applyNumberFormat="1" applyFont="1" applyFill="1" applyBorder="1" applyProtection="1">
      <protection locked="0"/>
    </xf>
    <xf numFmtId="4" fontId="14" fillId="0" borderId="22" xfId="0" applyNumberFormat="1" applyFont="1" applyFill="1" applyBorder="1" applyProtection="1"/>
    <xf numFmtId="4" fontId="14" fillId="0" borderId="0" xfId="0" applyNumberFormat="1" applyFont="1" applyFill="1" applyProtection="1">
      <protection locked="0"/>
    </xf>
    <xf numFmtId="4" fontId="14" fillId="0" borderId="16" xfId="0" applyNumberFormat="1" applyFont="1" applyFill="1" applyBorder="1" applyProtection="1"/>
    <xf numFmtId="4" fontId="15" fillId="2" borderId="0" xfId="0" applyNumberFormat="1" applyFont="1" applyFill="1" applyProtection="1">
      <protection locked="0"/>
    </xf>
    <xf numFmtId="4" fontId="15" fillId="2" borderId="0" xfId="0" applyNumberFormat="1" applyFont="1" applyFill="1" applyBorder="1" applyAlignment="1" applyProtection="1">
      <alignment horizontal="right"/>
    </xf>
    <xf numFmtId="3" fontId="34" fillId="0" borderId="0" xfId="0" applyNumberFormat="1" applyFont="1" applyFill="1" applyBorder="1" applyProtection="1">
      <protection locked="0"/>
    </xf>
    <xf numFmtId="0" fontId="0" fillId="0" borderId="0" xfId="0" applyFont="1" applyBorder="1"/>
    <xf numFmtId="164" fontId="14" fillId="0" borderId="0" xfId="0" applyNumberFormat="1" applyFont="1" applyBorder="1"/>
    <xf numFmtId="3" fontId="14" fillId="0" borderId="0" xfId="0" applyNumberFormat="1" applyFont="1" applyBorder="1"/>
    <xf numFmtId="1" fontId="18" fillId="0" borderId="0" xfId="0" applyNumberFormat="1" applyFont="1" applyBorder="1" applyProtection="1">
      <protection locked="0"/>
    </xf>
    <xf numFmtId="4" fontId="14" fillId="0" borderId="22" xfId="0" applyNumberFormat="1" applyFont="1" applyBorder="1"/>
    <xf numFmtId="2" fontId="14" fillId="0" borderId="22" xfId="0" applyNumberFormat="1" applyFont="1" applyBorder="1"/>
    <xf numFmtId="3" fontId="16" fillId="0" borderId="0" xfId="0" applyNumberFormat="1" applyFont="1" applyAlignment="1">
      <alignment horizontal="right"/>
    </xf>
    <xf numFmtId="2" fontId="13" fillId="0" borderId="0" xfId="0" applyNumberFormat="1" applyFont="1" applyAlignment="1">
      <alignment horizontal="right"/>
    </xf>
    <xf numFmtId="0" fontId="18" fillId="0" borderId="0" xfId="0" applyFont="1" applyBorder="1"/>
    <xf numFmtId="0" fontId="0" fillId="0" borderId="0" xfId="0" applyBorder="1"/>
    <xf numFmtId="0" fontId="18" fillId="0" borderId="0" xfId="0" applyFont="1" applyBorder="1" applyAlignment="1">
      <alignment wrapText="1"/>
    </xf>
    <xf numFmtId="4" fontId="18" fillId="0" borderId="0" xfId="0" applyNumberFormat="1" applyFont="1" applyBorder="1" applyAlignment="1">
      <alignment horizontal="left"/>
    </xf>
    <xf numFmtId="0" fontId="0" fillId="0" borderId="17" xfId="0" applyBorder="1"/>
    <xf numFmtId="0" fontId="18" fillId="0" borderId="1" xfId="0" applyFont="1" applyBorder="1"/>
    <xf numFmtId="4" fontId="18" fillId="0" borderId="20" xfId="0" applyNumberFormat="1" applyFont="1" applyBorder="1"/>
    <xf numFmtId="0" fontId="18" fillId="0" borderId="19" xfId="0" applyFont="1" applyFill="1" applyBorder="1" applyAlignment="1">
      <alignment horizontal="left"/>
    </xf>
    <xf numFmtId="0" fontId="14" fillId="0" borderId="16" xfId="0" applyFont="1" applyBorder="1" applyProtection="1"/>
    <xf numFmtId="2" fontId="18" fillId="0" borderId="0" xfId="0" applyNumberFormat="1" applyFont="1" applyFill="1" applyBorder="1" applyAlignment="1">
      <alignment wrapText="1"/>
    </xf>
    <xf numFmtId="0" fontId="9" fillId="0" borderId="14" xfId="0" applyFont="1" applyBorder="1"/>
    <xf numFmtId="0" fontId="9" fillId="0" borderId="17" xfId="0" applyFont="1" applyBorder="1" applyAlignment="1">
      <alignment horizontal="right"/>
    </xf>
    <xf numFmtId="0" fontId="9" fillId="0" borderId="15" xfId="0" applyFont="1" applyBorder="1" applyAlignment="1">
      <alignment horizontal="right"/>
    </xf>
    <xf numFmtId="0" fontId="9" fillId="0" borderId="16" xfId="0" applyFont="1" applyBorder="1"/>
    <xf numFmtId="2" fontId="14" fillId="0" borderId="16" xfId="0" applyNumberFormat="1" applyFont="1" applyBorder="1"/>
    <xf numFmtId="2" fontId="0" fillId="0" borderId="0" xfId="0" applyNumberFormat="1" applyFont="1"/>
    <xf numFmtId="0" fontId="0" fillId="0" borderId="0" xfId="0" applyFont="1" applyAlignment="1">
      <alignment vertical="top" wrapText="1"/>
    </xf>
    <xf numFmtId="0" fontId="37" fillId="0" borderId="0" xfId="0" applyFont="1"/>
    <xf numFmtId="0" fontId="10" fillId="0" borderId="0" xfId="0" applyFont="1"/>
    <xf numFmtId="0" fontId="10" fillId="0" borderId="0" xfId="0" applyFont="1" applyFill="1"/>
    <xf numFmtId="0" fontId="36" fillId="0" borderId="0" xfId="0" applyFont="1"/>
    <xf numFmtId="0" fontId="36" fillId="7" borderId="0" xfId="0" applyFont="1" applyFill="1"/>
    <xf numFmtId="0" fontId="9" fillId="0" borderId="0" xfId="0" applyFont="1" applyBorder="1" applyAlignment="1">
      <alignment horizontal="right"/>
    </xf>
    <xf numFmtId="0" fontId="9" fillId="0" borderId="0" xfId="0" applyFont="1" applyAlignment="1">
      <alignment horizontal="right"/>
    </xf>
    <xf numFmtId="0" fontId="0" fillId="0" borderId="0" xfId="0" applyFont="1" applyAlignment="1">
      <alignment horizontal="left" vertical="top" wrapText="1"/>
    </xf>
    <xf numFmtId="0" fontId="38" fillId="0" borderId="0" xfId="0" applyFont="1" applyAlignment="1">
      <alignment horizontal="left" vertical="top" wrapText="1"/>
    </xf>
    <xf numFmtId="0" fontId="9" fillId="0" borderId="22" xfId="0" applyFont="1" applyBorder="1"/>
    <xf numFmtId="0" fontId="9" fillId="0" borderId="0" xfId="0" applyFont="1" applyAlignment="1">
      <alignment wrapText="1"/>
    </xf>
    <xf numFmtId="2" fontId="15" fillId="2" borderId="0" xfId="0" applyNumberFormat="1" applyFont="1" applyFill="1" applyProtection="1"/>
    <xf numFmtId="2" fontId="0" fillId="0" borderId="0" xfId="0" applyNumberFormat="1" applyFont="1" applyProtection="1"/>
    <xf numFmtId="0" fontId="0" fillId="0" borderId="16" xfId="0" applyFont="1" applyBorder="1" applyProtection="1"/>
    <xf numFmtId="4" fontId="18" fillId="0" borderId="21" xfId="0" applyNumberFormat="1" applyFont="1" applyFill="1" applyBorder="1" applyAlignment="1">
      <alignment horizontal="right"/>
    </xf>
    <xf numFmtId="0" fontId="15" fillId="2" borderId="16" xfId="0" applyFont="1" applyFill="1" applyBorder="1"/>
    <xf numFmtId="168" fontId="0" fillId="0" borderId="0" xfId="0" applyNumberFormat="1" applyFont="1" applyBorder="1" applyProtection="1"/>
    <xf numFmtId="0" fontId="0" fillId="0" borderId="10" xfId="0" applyFont="1" applyBorder="1" applyProtection="1"/>
    <xf numFmtId="0" fontId="9" fillId="0" borderId="0" xfId="0" applyFont="1"/>
    <xf numFmtId="0" fontId="0" fillId="0" borderId="0" xfId="0" applyFont="1"/>
    <xf numFmtId="0" fontId="0" fillId="0" borderId="0" xfId="0"/>
    <xf numFmtId="164" fontId="0" fillId="0" borderId="0" xfId="0" applyNumberFormat="1" applyFill="1" applyProtection="1"/>
    <xf numFmtId="0" fontId="0" fillId="2" borderId="10" xfId="0" applyFill="1" applyBorder="1"/>
    <xf numFmtId="0" fontId="0" fillId="0" borderId="0" xfId="0" applyFont="1"/>
    <xf numFmtId="0" fontId="0" fillId="0" borderId="0" xfId="0"/>
    <xf numFmtId="2" fontId="14" fillId="0" borderId="16" xfId="0" applyNumberFormat="1" applyFont="1" applyFill="1" applyBorder="1"/>
    <xf numFmtId="0" fontId="9" fillId="0" borderId="16" xfId="0" applyFont="1" applyBorder="1" applyAlignment="1">
      <alignment horizontal="right"/>
    </xf>
    <xf numFmtId="0" fontId="9" fillId="0" borderId="16" xfId="0" applyFont="1" applyBorder="1" applyAlignment="1">
      <alignment horizontal="right" wrapText="1"/>
    </xf>
    <xf numFmtId="0" fontId="9" fillId="0" borderId="10" xfId="0" applyFont="1" applyBorder="1" applyAlignment="1"/>
    <xf numFmtId="2" fontId="14" fillId="0" borderId="18" xfId="0" applyNumberFormat="1" applyFont="1" applyFill="1" applyBorder="1"/>
    <xf numFmtId="0" fontId="14" fillId="0" borderId="20" xfId="0" applyFont="1" applyBorder="1"/>
    <xf numFmtId="2" fontId="14" fillId="0" borderId="18" xfId="0" applyNumberFormat="1" applyFont="1" applyBorder="1"/>
    <xf numFmtId="2" fontId="14" fillId="0" borderId="20" xfId="0" applyNumberFormat="1" applyFont="1" applyBorder="1"/>
    <xf numFmtId="0" fontId="19" fillId="0" borderId="1" xfId="0" applyFont="1" applyBorder="1"/>
    <xf numFmtId="4" fontId="13" fillId="0" borderId="0" xfId="0" applyNumberFormat="1" applyFont="1" applyFill="1" applyBorder="1" applyAlignment="1" applyProtection="1">
      <alignment horizontal="right"/>
    </xf>
    <xf numFmtId="0" fontId="13" fillId="0" borderId="0" xfId="0" applyFont="1" applyFill="1" applyBorder="1"/>
    <xf numFmtId="164" fontId="13" fillId="0" borderId="0" xfId="0" applyNumberFormat="1" applyFont="1" applyFill="1" applyBorder="1" applyProtection="1">
      <protection locked="0"/>
    </xf>
    <xf numFmtId="164" fontId="13" fillId="0" borderId="0" xfId="0" applyNumberFormat="1" applyFont="1" applyFill="1" applyProtection="1">
      <protection locked="0"/>
    </xf>
    <xf numFmtId="164" fontId="13" fillId="0" borderId="0" xfId="0" applyNumberFormat="1" applyFont="1" applyFill="1" applyBorder="1"/>
    <xf numFmtId="0" fontId="9" fillId="9" borderId="0" xfId="0" applyFont="1" applyFill="1"/>
    <xf numFmtId="0" fontId="0" fillId="9" borderId="0" xfId="0" applyFont="1" applyFill="1"/>
    <xf numFmtId="0" fontId="0" fillId="9" borderId="0" xfId="0" applyFill="1"/>
    <xf numFmtId="0" fontId="0" fillId="9" borderId="0" xfId="0" applyFill="1" applyAlignment="1">
      <alignment horizontal="right"/>
    </xf>
    <xf numFmtId="4" fontId="13" fillId="9" borderId="0" xfId="0" applyNumberFormat="1" applyFont="1" applyFill="1"/>
    <xf numFmtId="4" fontId="14" fillId="9" borderId="0" xfId="0" applyNumberFormat="1" applyFont="1" applyFill="1"/>
    <xf numFmtId="2" fontId="14" fillId="9" borderId="0" xfId="0" applyNumberFormat="1" applyFont="1" applyFill="1"/>
    <xf numFmtId="0" fontId="9" fillId="9" borderId="22" xfId="0" applyFont="1" applyFill="1" applyBorder="1"/>
    <xf numFmtId="4" fontId="14" fillId="9" borderId="22" xfId="0" applyNumberFormat="1" applyFont="1" applyFill="1" applyBorder="1"/>
    <xf numFmtId="2" fontId="14" fillId="9" borderId="22" xfId="0" applyNumberFormat="1" applyFont="1" applyFill="1" applyBorder="1"/>
    <xf numFmtId="0" fontId="0" fillId="0" borderId="0" xfId="0" applyFont="1"/>
    <xf numFmtId="0" fontId="0" fillId="0" borderId="0" xfId="0"/>
    <xf numFmtId="0" fontId="9" fillId="0" borderId="0" xfId="0" applyFont="1"/>
    <xf numFmtId="0" fontId="0" fillId="0" borderId="0" xfId="0"/>
    <xf numFmtId="2" fontId="15" fillId="2" borderId="16" xfId="0" applyNumberFormat="1" applyFont="1" applyFill="1" applyBorder="1"/>
    <xf numFmtId="0" fontId="9" fillId="9" borderId="0" xfId="0" applyFont="1" applyFill="1" applyBorder="1"/>
    <xf numFmtId="4" fontId="14" fillId="9" borderId="0" xfId="0" applyNumberFormat="1" applyFont="1" applyFill="1" applyBorder="1"/>
    <xf numFmtId="2" fontId="14" fillId="9" borderId="0" xfId="0" applyNumberFormat="1" applyFont="1" applyFill="1" applyBorder="1"/>
    <xf numFmtId="0" fontId="9" fillId="0" borderId="0" xfId="0" applyFont="1" applyFill="1" applyBorder="1"/>
    <xf numFmtId="4" fontId="14" fillId="0" borderId="0" xfId="0" applyNumberFormat="1" applyFont="1" applyFill="1" applyBorder="1"/>
    <xf numFmtId="2" fontId="14" fillId="0" borderId="0" xfId="0" applyNumberFormat="1" applyFont="1" applyFill="1" applyBorder="1"/>
    <xf numFmtId="0" fontId="13" fillId="0" borderId="0" xfId="0" applyFont="1" applyFill="1" applyAlignment="1">
      <alignment horizontal="right"/>
    </xf>
    <xf numFmtId="0" fontId="9" fillId="0" borderId="23" xfId="0" applyFont="1" applyFill="1" applyBorder="1"/>
    <xf numFmtId="4" fontId="14" fillId="0" borderId="23" xfId="0" applyNumberFormat="1" applyFont="1" applyFill="1" applyBorder="1"/>
    <xf numFmtId="2" fontId="14" fillId="0" borderId="23" xfId="0" applyNumberFormat="1" applyFont="1" applyFill="1" applyBorder="1"/>
    <xf numFmtId="0" fontId="0" fillId="0" borderId="23" xfId="0" applyFill="1" applyBorder="1"/>
    <xf numFmtId="0" fontId="0" fillId="0" borderId="23" xfId="0" applyBorder="1"/>
    <xf numFmtId="4" fontId="0" fillId="0" borderId="0" xfId="0" applyNumberFormat="1" applyFont="1"/>
    <xf numFmtId="0" fontId="0" fillId="0" borderId="24" xfId="0" applyBorder="1"/>
    <xf numFmtId="0" fontId="0" fillId="0" borderId="25" xfId="0" applyBorder="1" applyAlignment="1">
      <alignment horizontal="justify" vertical="center" wrapText="1"/>
    </xf>
    <xf numFmtId="0" fontId="0" fillId="0" borderId="26" xfId="0" applyFont="1" applyBorder="1" applyProtection="1"/>
    <xf numFmtId="0" fontId="0" fillId="0" borderId="27" xfId="0" applyFont="1" applyBorder="1" applyProtection="1"/>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30" xfId="0" applyBorder="1" applyAlignment="1">
      <alignment horizontal="right" vertical="center" wrapText="1"/>
    </xf>
    <xf numFmtId="0" fontId="0" fillId="0" borderId="31" xfId="0" applyBorder="1" applyAlignment="1">
      <alignment horizontal="justify" vertical="center" wrapText="1"/>
    </xf>
    <xf numFmtId="0" fontId="0" fillId="0" borderId="32" xfId="0" applyFont="1" applyBorder="1" applyProtection="1"/>
    <xf numFmtId="0" fontId="0" fillId="0" borderId="33" xfId="0" applyFont="1" applyBorder="1" applyProtection="1"/>
    <xf numFmtId="0" fontId="0" fillId="0" borderId="34" xfId="0" applyBorder="1" applyAlignment="1">
      <alignment horizontal="right" vertical="center" wrapText="1"/>
    </xf>
    <xf numFmtId="0" fontId="0" fillId="0" borderId="0" xfId="0" applyFont="1" applyAlignment="1">
      <alignment horizontal="left" vertical="center"/>
    </xf>
    <xf numFmtId="0" fontId="0" fillId="0" borderId="0" xfId="0" applyFont="1"/>
    <xf numFmtId="0" fontId="39" fillId="0" borderId="0" xfId="0" applyFont="1" applyAlignment="1" applyProtection="1">
      <alignment horizontal="left"/>
      <protection locked="0"/>
    </xf>
    <xf numFmtId="0" fontId="41" fillId="0" borderId="0" xfId="0" applyFont="1"/>
    <xf numFmtId="0" fontId="42" fillId="0" borderId="0" xfId="0" applyFont="1"/>
    <xf numFmtId="0" fontId="42" fillId="0" borderId="0" xfId="0" applyFont="1" applyFill="1"/>
    <xf numFmtId="0" fontId="42" fillId="0" borderId="0" xfId="0" applyFont="1" applyAlignment="1">
      <alignment horizontal="right"/>
    </xf>
    <xf numFmtId="0" fontId="42" fillId="0" borderId="0" xfId="0" applyFont="1" applyFill="1" applyAlignment="1">
      <alignment horizontal="right"/>
    </xf>
    <xf numFmtId="0" fontId="0" fillId="0" borderId="0" xfId="0" applyFont="1" applyAlignment="1">
      <alignment horizontal="right" vertical="center"/>
    </xf>
    <xf numFmtId="0" fontId="0" fillId="0" borderId="0" xfId="0" applyFont="1" applyAlignment="1">
      <alignment vertical="center"/>
    </xf>
    <xf numFmtId="0" fontId="16" fillId="0" borderId="0" xfId="0" applyFont="1" applyAlignment="1">
      <alignment vertical="center"/>
    </xf>
    <xf numFmtId="0" fontId="0" fillId="0" borderId="0" xfId="0" applyNumberFormat="1" applyFont="1" applyAlignment="1">
      <alignment vertical="center"/>
    </xf>
    <xf numFmtId="0" fontId="16"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40" fillId="0" borderId="16" xfId="0" applyFont="1" applyBorder="1" applyAlignment="1">
      <alignment horizontal="left"/>
    </xf>
    <xf numFmtId="0" fontId="40" fillId="0" borderId="16" xfId="0" applyFont="1" applyBorder="1"/>
    <xf numFmtId="0" fontId="40" fillId="0" borderId="0" xfId="0" applyFont="1"/>
    <xf numFmtId="0" fontId="40" fillId="4" borderId="16" xfId="0" applyFont="1" applyFill="1" applyBorder="1" applyAlignment="1">
      <alignment horizontal="left"/>
    </xf>
    <xf numFmtId="0" fontId="40" fillId="4" borderId="16" xfId="0" applyFont="1" applyFill="1" applyBorder="1"/>
    <xf numFmtId="0" fontId="40" fillId="0" borderId="0" xfId="0" applyFont="1" applyFill="1"/>
    <xf numFmtId="0" fontId="40" fillId="0" borderId="16" xfId="0" applyFont="1" applyFill="1" applyBorder="1" applyAlignment="1">
      <alignment horizontal="left"/>
    </xf>
    <xf numFmtId="0" fontId="40" fillId="0" borderId="16" xfId="0" applyFont="1" applyFill="1" applyBorder="1"/>
    <xf numFmtId="0" fontId="43" fillId="0" borderId="16" xfId="0" applyFont="1" applyBorder="1" applyAlignment="1">
      <alignment horizontal="left"/>
    </xf>
    <xf numFmtId="0" fontId="43" fillId="0" borderId="16" xfId="0" applyFont="1" applyBorder="1"/>
    <xf numFmtId="0" fontId="44" fillId="10" borderId="0" xfId="0" applyFont="1" applyFill="1"/>
    <xf numFmtId="0" fontId="9"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16" xfId="0" applyBorder="1" applyAlignment="1">
      <alignment vertical="center" wrapText="1"/>
    </xf>
    <xf numFmtId="0" fontId="35" fillId="0" borderId="16" xfId="0" applyFont="1" applyBorder="1" applyAlignment="1">
      <alignment vertical="center" wrapText="1"/>
    </xf>
    <xf numFmtId="2" fontId="35" fillId="0" borderId="16" xfId="0" applyNumberFormat="1" applyFont="1" applyBorder="1" applyAlignment="1">
      <alignment vertical="center" wrapText="1"/>
    </xf>
    <xf numFmtId="0" fontId="45" fillId="0" borderId="0" xfId="0" applyFont="1"/>
    <xf numFmtId="0" fontId="45" fillId="0" borderId="0" xfId="0" applyFont="1" applyAlignment="1" applyProtection="1">
      <alignment horizontal="left"/>
      <protection locked="0"/>
    </xf>
    <xf numFmtId="0" fontId="45" fillId="0" borderId="0" xfId="0" applyFont="1" applyAlignment="1">
      <alignment horizontal="left"/>
    </xf>
    <xf numFmtId="0" fontId="46" fillId="0" borderId="0" xfId="0" applyFont="1"/>
    <xf numFmtId="0" fontId="0" fillId="0" borderId="0" xfId="0" applyFont="1" applyAlignment="1" applyProtection="1">
      <alignment horizontal="right" vertical="center"/>
    </xf>
    <xf numFmtId="0" fontId="45" fillId="0" borderId="0" xfId="0" applyFont="1" applyProtection="1"/>
    <xf numFmtId="0" fontId="0" fillId="0" borderId="37" xfId="0" applyFont="1" applyBorder="1" applyProtection="1"/>
    <xf numFmtId="0" fontId="0" fillId="0" borderId="38" xfId="0" applyFont="1" applyBorder="1" applyProtection="1"/>
    <xf numFmtId="164" fontId="12" fillId="0" borderId="18" xfId="0" applyNumberFormat="1" applyFont="1" applyBorder="1" applyProtection="1"/>
    <xf numFmtId="0" fontId="10" fillId="0" borderId="18" xfId="0" applyFont="1" applyBorder="1" applyProtection="1"/>
    <xf numFmtId="2" fontId="13" fillId="0" borderId="0" xfId="0" applyNumberFormat="1" applyFont="1" applyBorder="1" applyProtection="1"/>
    <xf numFmtId="0" fontId="0" fillId="0" borderId="18" xfId="0" applyFont="1" applyBorder="1" applyProtection="1"/>
    <xf numFmtId="0" fontId="16" fillId="0" borderId="24" xfId="0" applyFont="1" applyFill="1" applyBorder="1" applyAlignment="1" applyProtection="1">
      <alignment wrapText="1"/>
    </xf>
    <xf numFmtId="2" fontId="13" fillId="0" borderId="24" xfId="0" applyNumberFormat="1" applyFont="1" applyBorder="1" applyProtection="1"/>
    <xf numFmtId="0" fontId="0" fillId="0" borderId="24" xfId="0" applyFont="1" applyBorder="1" applyProtection="1"/>
    <xf numFmtId="0" fontId="15" fillId="0" borderId="24" xfId="0" applyFont="1" applyFill="1" applyBorder="1" applyProtection="1"/>
    <xf numFmtId="0" fontId="0" fillId="0" borderId="39" xfId="0" applyFont="1" applyBorder="1" applyProtection="1"/>
    <xf numFmtId="0" fontId="16" fillId="0" borderId="0" xfId="0" applyFont="1" applyFill="1" applyBorder="1" applyAlignment="1" applyProtection="1">
      <alignment horizontal="center" wrapText="1"/>
    </xf>
    <xf numFmtId="0" fontId="0" fillId="0" borderId="0" xfId="0" applyFont="1" applyAlignment="1" applyProtection="1">
      <alignment horizontal="center"/>
    </xf>
    <xf numFmtId="0" fontId="14" fillId="0" borderId="0" xfId="0" applyFont="1" applyAlignment="1" applyProtection="1">
      <alignment horizontal="center"/>
    </xf>
    <xf numFmtId="0" fontId="17" fillId="0" borderId="36" xfId="0" applyFont="1" applyBorder="1" applyProtection="1"/>
    <xf numFmtId="0" fontId="16" fillId="0" borderId="1" xfId="0" applyFont="1" applyFill="1" applyBorder="1" applyAlignment="1" applyProtection="1">
      <alignment wrapText="1"/>
    </xf>
    <xf numFmtId="0" fontId="16" fillId="0" borderId="19" xfId="0" applyFont="1" applyFill="1" applyBorder="1" applyAlignment="1" applyProtection="1">
      <alignment wrapText="1"/>
    </xf>
    <xf numFmtId="2" fontId="15" fillId="2" borderId="16" xfId="0" applyNumberFormat="1" applyFont="1" applyFill="1" applyBorder="1" applyProtection="1">
      <protection locked="0"/>
    </xf>
    <xf numFmtId="0" fontId="29" fillId="2" borderId="16" xfId="0" applyFont="1" applyFill="1" applyBorder="1" applyAlignment="1" applyProtection="1">
      <alignment horizontal="center" vertical="center"/>
      <protection locked="0"/>
    </xf>
    <xf numFmtId="2" fontId="15" fillId="2" borderId="16" xfId="0" applyNumberFormat="1" applyFont="1" applyFill="1" applyBorder="1" applyAlignment="1" applyProtection="1">
      <alignment horizontal="center"/>
    </xf>
    <xf numFmtId="2" fontId="15" fillId="2" borderId="16" xfId="0" applyNumberFormat="1" applyFont="1" applyFill="1" applyBorder="1" applyAlignment="1" applyProtection="1">
      <alignment horizontal="center" wrapText="1"/>
    </xf>
    <xf numFmtId="0" fontId="15" fillId="2" borderId="16" xfId="0" applyFont="1" applyFill="1" applyBorder="1" applyProtection="1"/>
    <xf numFmtId="0" fontId="15" fillId="2" borderId="16" xfId="0" applyFont="1" applyFill="1" applyBorder="1" applyAlignment="1" applyProtection="1">
      <alignment vertical="center"/>
    </xf>
    <xf numFmtId="2" fontId="14" fillId="0" borderId="39" xfId="0" applyNumberFormat="1" applyFont="1" applyFill="1" applyBorder="1"/>
    <xf numFmtId="2" fontId="15" fillId="2" borderId="16" xfId="0" applyNumberFormat="1" applyFont="1" applyFill="1" applyBorder="1" applyProtection="1"/>
    <xf numFmtId="2" fontId="15" fillId="2" borderId="16" xfId="0" applyNumberFormat="1" applyFont="1" applyFill="1" applyBorder="1" applyAlignment="1" applyProtection="1">
      <alignment wrapText="1"/>
    </xf>
    <xf numFmtId="170" fontId="15" fillId="2" borderId="16" xfId="0" applyNumberFormat="1" applyFont="1" applyFill="1" applyBorder="1" applyProtection="1"/>
    <xf numFmtId="3" fontId="15" fillId="2" borderId="16" xfId="0" applyNumberFormat="1" applyFont="1" applyFill="1" applyBorder="1" applyProtection="1"/>
    <xf numFmtId="170" fontId="14" fillId="0" borderId="16" xfId="0" applyNumberFormat="1" applyFont="1" applyFill="1" applyBorder="1"/>
    <xf numFmtId="0" fontId="9" fillId="0" borderId="0" xfId="0" applyFont="1" applyBorder="1" applyAlignment="1">
      <alignment horizontal="right" wrapText="1"/>
    </xf>
    <xf numFmtId="2" fontId="14" fillId="0" borderId="0" xfId="0" applyNumberFormat="1" applyFont="1" applyBorder="1"/>
    <xf numFmtId="2" fontId="14" fillId="0" borderId="0" xfId="0" applyNumberFormat="1" applyFont="1" applyAlignment="1" applyProtection="1">
      <alignment vertical="center"/>
    </xf>
    <xf numFmtId="0" fontId="47" fillId="0" borderId="0" xfId="11"/>
    <xf numFmtId="0" fontId="49" fillId="0" borderId="0" xfId="0" applyFont="1" applyAlignment="1">
      <alignment horizontal="left" vertical="top" wrapText="1"/>
    </xf>
    <xf numFmtId="0" fontId="49" fillId="0" borderId="35" xfId="0" applyFont="1" applyBorder="1" applyAlignment="1">
      <alignment horizontal="left" vertical="top" wrapText="1"/>
    </xf>
    <xf numFmtId="0" fontId="54" fillId="9" borderId="0" xfId="0" applyFont="1" applyFill="1" applyAlignment="1">
      <alignment vertical="top" wrapText="1"/>
    </xf>
    <xf numFmtId="0" fontId="58" fillId="0" borderId="0" xfId="0" applyFont="1"/>
    <xf numFmtId="0" fontId="1" fillId="5" borderId="0" xfId="0" applyFont="1" applyFill="1" applyAlignment="1" applyProtection="1">
      <alignment wrapText="1"/>
    </xf>
    <xf numFmtId="0" fontId="1" fillId="0" borderId="0" xfId="0" applyFont="1" applyFill="1" applyBorder="1" applyAlignment="1">
      <alignment wrapText="1"/>
    </xf>
    <xf numFmtId="0" fontId="58" fillId="0" borderId="0" xfId="0" applyFont="1"/>
    <xf numFmtId="0" fontId="86" fillId="0" borderId="16" xfId="0" applyFont="1" applyBorder="1" applyAlignment="1">
      <alignment horizontal="right" wrapText="1"/>
    </xf>
    <xf numFmtId="0" fontId="88" fillId="0" borderId="16" xfId="0" applyFont="1" applyBorder="1"/>
    <xf numFmtId="0" fontId="62" fillId="0" borderId="0" xfId="0" applyFont="1" applyAlignment="1">
      <alignment horizontal="right"/>
    </xf>
    <xf numFmtId="0" fontId="62" fillId="0" borderId="0" xfId="0" applyFont="1" applyAlignment="1">
      <alignment wrapText="1"/>
    </xf>
    <xf numFmtId="0" fontId="58" fillId="0" borderId="16" xfId="0" applyFont="1" applyBorder="1" applyAlignment="1">
      <alignment horizontal="right"/>
    </xf>
    <xf numFmtId="0" fontId="58" fillId="0" borderId="16" xfId="0" applyFont="1" applyBorder="1" applyAlignment="1">
      <alignment horizontal="right" wrapText="1"/>
    </xf>
    <xf numFmtId="0" fontId="62" fillId="0" borderId="0" xfId="0" applyFont="1"/>
    <xf numFmtId="0" fontId="62" fillId="0" borderId="0" xfId="0" applyFont="1" applyAlignment="1" applyProtection="1">
      <alignment horizontal="right" vertical="center"/>
    </xf>
    <xf numFmtId="0" fontId="2" fillId="0" borderId="1" xfId="0" applyFont="1" applyBorder="1" applyAlignment="1" applyProtection="1">
      <alignment horizontal="left" wrapText="1"/>
    </xf>
    <xf numFmtId="0" fontId="58" fillId="0" borderId="0" xfId="0" applyFont="1" applyFill="1" applyProtection="1"/>
    <xf numFmtId="0" fontId="54" fillId="0" borderId="0" xfId="0" applyFont="1" applyProtection="1"/>
    <xf numFmtId="0" fontId="73" fillId="0" borderId="0" xfId="0" applyFont="1"/>
    <xf numFmtId="0" fontId="1" fillId="0" borderId="0" xfId="0" applyFont="1" applyFill="1" applyBorder="1" applyAlignment="1" applyProtection="1">
      <alignment horizontal="left"/>
    </xf>
    <xf numFmtId="0" fontId="62" fillId="0" borderId="0" xfId="0" applyFont="1" applyFill="1" applyAlignment="1" applyProtection="1">
      <alignment horizontal="left"/>
    </xf>
    <xf numFmtId="0" fontId="2" fillId="0" borderId="0" xfId="0" applyFont="1" applyProtection="1"/>
    <xf numFmtId="0" fontId="2" fillId="0" borderId="16" xfId="0" applyFont="1" applyBorder="1" applyAlignment="1">
      <alignment horizontal="center" vertical="center" wrapText="1"/>
    </xf>
    <xf numFmtId="0" fontId="62" fillId="0" borderId="0" xfId="0" applyFont="1" applyProtection="1"/>
    <xf numFmtId="0" fontId="1" fillId="0" borderId="0" xfId="0" applyFont="1" applyFill="1" applyProtection="1"/>
    <xf numFmtId="0" fontId="1" fillId="0" borderId="0" xfId="0" applyFont="1" applyFill="1" applyAlignment="1" applyProtection="1">
      <alignment wrapText="1"/>
    </xf>
    <xf numFmtId="0" fontId="62" fillId="0" borderId="0" xfId="0" applyFont="1" applyFill="1" applyAlignment="1">
      <alignment wrapText="1"/>
    </xf>
    <xf numFmtId="0" fontId="1" fillId="0" borderId="0" xfId="0" applyFont="1"/>
    <xf numFmtId="0" fontId="1" fillId="0" borderId="0" xfId="0" applyFont="1" applyAlignment="1">
      <alignment wrapText="1"/>
    </xf>
    <xf numFmtId="0" fontId="62" fillId="0" borderId="0" xfId="0" applyFont="1" applyFill="1"/>
    <xf numFmtId="0" fontId="58" fillId="0" borderId="0" xfId="0" applyFont="1"/>
    <xf numFmtId="0" fontId="9" fillId="0" borderId="0" xfId="0" applyFont="1"/>
    <xf numFmtId="0" fontId="9" fillId="0" borderId="18" xfId="0" applyFont="1" applyBorder="1"/>
    <xf numFmtId="0" fontId="54" fillId="3" borderId="10" xfId="0" applyFont="1" applyFill="1" applyBorder="1" applyAlignment="1">
      <alignment vertical="center" wrapText="1"/>
    </xf>
    <xf numFmtId="0" fontId="17" fillId="3" borderId="11" xfId="0" applyFont="1" applyFill="1" applyBorder="1" applyAlignment="1">
      <alignment vertical="center" wrapText="1"/>
    </xf>
    <xf numFmtId="0" fontId="17" fillId="3" borderId="12" xfId="0" applyFont="1" applyFill="1" applyBorder="1" applyAlignment="1">
      <alignment vertical="center" wrapText="1"/>
    </xf>
    <xf numFmtId="0" fontId="24" fillId="3" borderId="10" xfId="0" applyFont="1" applyFill="1" applyBorder="1" applyAlignment="1" applyProtection="1">
      <alignment horizontal="left" vertical="top" wrapText="1"/>
    </xf>
    <xf numFmtId="0" fontId="24" fillId="3" borderId="11" xfId="0" applyFont="1" applyFill="1" applyBorder="1" applyAlignment="1" applyProtection="1">
      <alignment horizontal="left" vertical="top" wrapText="1"/>
    </xf>
    <xf numFmtId="0" fontId="0" fillId="0" borderId="11" xfId="0" applyBorder="1" applyAlignment="1">
      <alignment wrapText="1"/>
    </xf>
    <xf numFmtId="0" fontId="0" fillId="0" borderId="12" xfId="0" applyBorder="1" applyAlignment="1">
      <alignment wrapText="1"/>
    </xf>
    <xf numFmtId="0" fontId="3" fillId="3" borderId="0"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wrapText="1"/>
    </xf>
    <xf numFmtId="0" fontId="54" fillId="3" borderId="2" xfId="0" applyFont="1" applyFill="1" applyBorder="1" applyAlignment="1" applyProtection="1">
      <alignment horizontal="left" wrapText="1"/>
    </xf>
    <xf numFmtId="0" fontId="0" fillId="0" borderId="3" xfId="0" applyBorder="1" applyAlignment="1">
      <alignment wrapText="1"/>
    </xf>
    <xf numFmtId="0" fontId="0" fillId="0" borderId="4"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5" xfId="0" applyBorder="1" applyAlignment="1">
      <alignment wrapText="1"/>
    </xf>
    <xf numFmtId="0" fontId="17" fillId="8" borderId="10" xfId="0" applyFont="1" applyFill="1" applyBorder="1" applyAlignment="1">
      <alignment wrapText="1"/>
    </xf>
    <xf numFmtId="0" fontId="17" fillId="8" borderId="11" xfId="0" applyFont="1" applyFill="1" applyBorder="1" applyAlignment="1">
      <alignment wrapText="1"/>
    </xf>
    <xf numFmtId="0" fontId="17" fillId="8" borderId="12" xfId="0" applyFont="1" applyFill="1" applyBorder="1" applyAlignment="1">
      <alignment wrapText="1"/>
    </xf>
    <xf numFmtId="0" fontId="72" fillId="0" borderId="0" xfId="0" applyFont="1" applyAlignment="1">
      <alignment vertical="top" wrapText="1"/>
    </xf>
    <xf numFmtId="0" fontId="10" fillId="0" borderId="0" xfId="0" applyFont="1" applyAlignment="1">
      <alignment vertical="top" wrapText="1"/>
    </xf>
    <xf numFmtId="0" fontId="0" fillId="5" borderId="0" xfId="0" applyFont="1" applyFill="1" applyAlignment="1" applyProtection="1">
      <alignment horizontal="center" wrapText="1"/>
    </xf>
    <xf numFmtId="0" fontId="54" fillId="3" borderId="10" xfId="0" applyFont="1" applyFill="1" applyBorder="1" applyAlignment="1" applyProtection="1">
      <alignment horizontal="left" vertical="top" wrapText="1"/>
    </xf>
    <xf numFmtId="0" fontId="17" fillId="3" borderId="11" xfId="0" applyFont="1" applyFill="1" applyBorder="1" applyAlignment="1" applyProtection="1">
      <alignment horizontal="left" vertical="top" wrapText="1"/>
    </xf>
    <xf numFmtId="0" fontId="0" fillId="0" borderId="16" xfId="0" applyFont="1" applyFill="1" applyBorder="1" applyAlignment="1" applyProtection="1">
      <alignment vertical="top" wrapText="1"/>
    </xf>
    <xf numFmtId="0" fontId="0" fillId="0" borderId="16" xfId="0" applyFill="1" applyBorder="1" applyProtection="1"/>
    <xf numFmtId="0" fontId="16" fillId="0" borderId="0" xfId="0" applyFont="1" applyFill="1" applyAlignment="1" applyProtection="1">
      <alignment horizontal="left" wrapText="1"/>
    </xf>
    <xf numFmtId="0" fontId="3" fillId="3" borderId="10" xfId="0" applyFont="1" applyFill="1" applyBorder="1" applyAlignment="1" applyProtection="1">
      <alignment horizontal="left" vertical="center" wrapText="1"/>
    </xf>
    <xf numFmtId="0" fontId="24" fillId="3" borderId="11" xfId="0" applyFont="1" applyFill="1" applyBorder="1" applyAlignment="1" applyProtection="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62" fillId="0" borderId="40" xfId="0" applyFont="1" applyBorder="1" applyAlignment="1" applyProtection="1">
      <alignment horizontal="left" vertical="top" wrapText="1"/>
    </xf>
    <xf numFmtId="0" fontId="0" fillId="0" borderId="41" xfId="0" applyBorder="1" applyAlignment="1" applyProtection="1">
      <alignment horizontal="left" vertical="top"/>
    </xf>
    <xf numFmtId="0" fontId="0" fillId="0" borderId="42" xfId="0" applyBorder="1" applyAlignment="1" applyProtection="1">
      <alignment horizontal="left" vertical="top"/>
    </xf>
    <xf numFmtId="0" fontId="0" fillId="0" borderId="43" xfId="0" applyBorder="1" applyAlignment="1" applyProtection="1">
      <alignment horizontal="left" vertical="top"/>
    </xf>
    <xf numFmtId="0" fontId="0" fillId="0" borderId="0" xfId="0" applyBorder="1" applyAlignment="1" applyProtection="1">
      <alignment horizontal="left" vertical="top"/>
    </xf>
    <xf numFmtId="0" fontId="0" fillId="0" borderId="44" xfId="0" applyBorder="1" applyAlignment="1" applyProtection="1">
      <alignment horizontal="left" vertical="top"/>
    </xf>
    <xf numFmtId="0" fontId="0" fillId="0" borderId="45" xfId="0" applyBorder="1" applyAlignment="1" applyProtection="1">
      <alignment horizontal="left" vertical="top"/>
    </xf>
    <xf numFmtId="0" fontId="0" fillId="0" borderId="46" xfId="0" applyBorder="1" applyAlignment="1" applyProtection="1">
      <alignment horizontal="left" vertical="top"/>
    </xf>
    <xf numFmtId="0" fontId="0" fillId="0" borderId="47" xfId="0" applyBorder="1" applyAlignment="1" applyProtection="1">
      <alignment horizontal="left" vertical="top"/>
    </xf>
    <xf numFmtId="0" fontId="3" fillId="3" borderId="13" xfId="0" applyFont="1" applyFill="1" applyBorder="1" applyAlignment="1" applyProtection="1">
      <alignment horizontal="center" vertical="center" wrapText="1"/>
    </xf>
    <xf numFmtId="0" fontId="3" fillId="3" borderId="10" xfId="0" applyFont="1" applyFill="1" applyBorder="1" applyAlignment="1" applyProtection="1">
      <alignment horizontal="left" vertical="top" wrapText="1"/>
    </xf>
    <xf numFmtId="0" fontId="62" fillId="0" borderId="0" xfId="0" applyFont="1" applyAlignment="1">
      <alignment wrapText="1"/>
    </xf>
    <xf numFmtId="0" fontId="0" fillId="0" borderId="0" xfId="0" applyAlignment="1">
      <alignment wrapText="1"/>
    </xf>
    <xf numFmtId="0" fontId="0" fillId="0" borderId="0" xfId="0" applyBorder="1" applyAlignment="1">
      <alignment wrapText="1"/>
    </xf>
    <xf numFmtId="0" fontId="13" fillId="4" borderId="0" xfId="0" applyFont="1" applyFill="1"/>
    <xf numFmtId="0" fontId="0" fillId="0" borderId="0" xfId="0" applyFont="1"/>
    <xf numFmtId="0" fontId="13" fillId="0" borderId="0" xfId="0" applyFont="1" applyFill="1"/>
    <xf numFmtId="2" fontId="13" fillId="4" borderId="0" xfId="0" applyNumberFormat="1" applyFont="1" applyFill="1"/>
    <xf numFmtId="0" fontId="13" fillId="4" borderId="0" xfId="0" applyFont="1" applyFill="1" applyAlignment="1">
      <alignment horizontal="right"/>
    </xf>
    <xf numFmtId="0" fontId="3" fillId="3" borderId="10" xfId="0" applyFont="1" applyFill="1" applyBorder="1" applyAlignment="1">
      <alignment wrapText="1"/>
    </xf>
    <xf numFmtId="0" fontId="24" fillId="3" borderId="11" xfId="0" applyFont="1" applyFill="1" applyBorder="1" applyAlignment="1">
      <alignment wrapText="1"/>
    </xf>
    <xf numFmtId="0" fontId="24" fillId="3" borderId="12" xfId="0" applyFont="1" applyFill="1" applyBorder="1" applyAlignment="1">
      <alignment wrapText="1"/>
    </xf>
    <xf numFmtId="0" fontId="62" fillId="0" borderId="0" xfId="0" applyFont="1"/>
    <xf numFmtId="0" fontId="0" fillId="0" borderId="0" xfId="0"/>
    <xf numFmtId="0" fontId="13" fillId="4" borderId="0" xfId="0" applyFont="1" applyFill="1" applyAlignment="1">
      <alignment horizontal="left"/>
    </xf>
    <xf numFmtId="0" fontId="24" fillId="3" borderId="6" xfId="0" applyFont="1" applyFill="1" applyBorder="1" applyAlignment="1">
      <alignment wrapText="1"/>
    </xf>
    <xf numFmtId="0" fontId="24" fillId="3" borderId="7" xfId="0" applyFont="1" applyFill="1" applyBorder="1" applyAlignment="1">
      <alignment wrapText="1"/>
    </xf>
    <xf numFmtId="0" fontId="0" fillId="0" borderId="0" xfId="0" applyFont="1" applyAlignment="1">
      <alignment horizontal="justify" vertical="center"/>
    </xf>
    <xf numFmtId="0" fontId="0" fillId="0" borderId="0" xfId="0" applyFont="1" applyAlignment="1">
      <alignment vertical="center"/>
    </xf>
  </cellXfs>
  <cellStyles count="12">
    <cellStyle name="Comma 2" xfId="1"/>
    <cellStyle name="Comma 3" xfId="2"/>
    <cellStyle name="Hyperlink" xfId="11" builtinId="8"/>
    <cellStyle name="Hyperlink 2" xfId="3"/>
    <cellStyle name="Normal" xfId="0" builtinId="0"/>
    <cellStyle name="Normal 2" xfId="4"/>
    <cellStyle name="Normal 3" xfId="5"/>
    <cellStyle name="Normal 4" xfId="6"/>
    <cellStyle name="Percent 2" xfId="7"/>
    <cellStyle name="Percent 3" xfId="8"/>
    <cellStyle name="Percent 4" xfId="9"/>
    <cellStyle name="Título_10-06-18 AnH BioGrace GHG calculations - version 2.0.a" xfId="10"/>
  </cellStyles>
  <dxfs count="0"/>
  <tableStyles count="0" defaultTableStyle="TableStyleMedium9" defaultPivotStyle="PivotStyleLight16"/>
  <colors>
    <mruColors>
      <color rgb="FF0099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en-US" b="1"/>
              <a:t>Emisiones de la extractora</a:t>
            </a:r>
          </a:p>
        </c:rich>
      </c:tx>
      <c:overlay val="0"/>
    </c:title>
    <c:autoTitleDeleted val="0"/>
    <c:plotArea>
      <c:layout/>
      <c:barChart>
        <c:barDir val="col"/>
        <c:grouping val="clustered"/>
        <c:varyColors val="0"/>
        <c:ser>
          <c:idx val="0"/>
          <c:order val="0"/>
          <c:tx>
            <c:strRef>
              <c:f>'Resumen de resultados'!$B$35</c:f>
              <c:strCache>
                <c:ptCount val="1"/>
                <c:pt idx="0">
                  <c:v>tCO2e</c:v>
                </c:pt>
              </c:strCache>
            </c:strRef>
          </c:tx>
          <c:invertIfNegative val="0"/>
          <c:dPt>
            <c:idx val="5"/>
            <c:invertIfNegative val="0"/>
            <c:bubble3D val="0"/>
            <c:spPr>
              <a:solidFill>
                <a:schemeClr val="accent6">
                  <a:lumMod val="50000"/>
                </a:schemeClr>
              </a:solidFill>
            </c:spPr>
            <c:extLst xmlns:DataManagerRef="urn:DataManager">
              <c:ext xmlns:c16="http://schemas.microsoft.com/office/drawing/2014/chart" uri="{C3380CC4-5D6E-409C-BE32-E72D297353CC}">
                <c16:uniqueId val="{00000001-1EAA-45C3-826E-E702605B7599}"/>
              </c:ext>
            </c:extLst>
          </c:dPt>
          <c:cat>
            <c:strRef>
              <c:f>'Resumen de resultados'!$A$36:$A$41</c:f>
              <c:strCache>
                <c:ptCount val="6"/>
                <c:pt idx="0">
                  <c:v>EEAP</c:v>
                </c:pt>
                <c:pt idx="1">
                  <c:v>Combustible de la extractora</c:v>
                </c:pt>
                <c:pt idx="2">
                  <c:v>Electricidad adquirida </c:v>
                </c:pt>
                <c:pt idx="3">
                  <c:v>Crédito (exceso de electricidad exportada)</c:v>
                </c:pt>
                <c:pt idx="4">
                  <c:v>Crédito (venta de biomasa para energía)</c:v>
                </c:pt>
                <c:pt idx="5">
                  <c:v>Total </c:v>
                </c:pt>
              </c:strCache>
            </c:strRef>
          </c:cat>
          <c:val>
            <c:numRef>
              <c:f>'Resumen de resultados'!$B$36:$B$41</c:f>
              <c:numCache>
                <c:formatCode>#,##0.00</c:formatCode>
                <c:ptCount val="6"/>
                <c:pt idx="0">
                  <c:v>0</c:v>
                </c:pt>
                <c:pt idx="1">
                  <c:v>0</c:v>
                </c:pt>
                <c:pt idx="2">
                  <c:v>0</c:v>
                </c:pt>
                <c:pt idx="3">
                  <c:v>0</c:v>
                </c:pt>
                <c:pt idx="4">
                  <c:v>0</c:v>
                </c:pt>
                <c:pt idx="5">
                  <c:v>0</c:v>
                </c:pt>
              </c:numCache>
            </c:numRef>
          </c:val>
          <c:extLst xmlns:DataManagerRef="urn:DataManager">
            <c:ext xmlns:c16="http://schemas.microsoft.com/office/drawing/2014/chart" uri="{C3380CC4-5D6E-409C-BE32-E72D297353CC}">
              <c16:uniqueId val="{00000002-1EAA-45C3-826E-E702605B7599}"/>
            </c:ext>
          </c:extLst>
        </c:ser>
        <c:dLbls>
          <c:showLegendKey val="0"/>
          <c:showVal val="0"/>
          <c:showCatName val="0"/>
          <c:showSerName val="0"/>
          <c:showPercent val="0"/>
          <c:showBubbleSize val="0"/>
        </c:dLbls>
        <c:gapWidth val="150"/>
        <c:axId val="-531744400"/>
        <c:axId val="-531752560"/>
      </c:barChart>
      <c:catAx>
        <c:axId val="-531744400"/>
        <c:scaling>
          <c:orientation val="minMax"/>
        </c:scaling>
        <c:delete val="0"/>
        <c:axPos val="b"/>
        <c:numFmt formatCode="General" sourceLinked="0"/>
        <c:majorTickMark val="none"/>
        <c:minorTickMark val="none"/>
        <c:tickLblPos val="nextTo"/>
        <c:crossAx val="-531752560"/>
        <c:crosses val="autoZero"/>
        <c:auto val="1"/>
        <c:lblAlgn val="ctr"/>
        <c:lblOffset val="100"/>
        <c:noMultiLvlLbl val="0"/>
      </c:catAx>
      <c:valAx>
        <c:axId val="-531752560"/>
        <c:scaling>
          <c:orientation val="minMax"/>
        </c:scaling>
        <c:delete val="0"/>
        <c:axPos val="l"/>
        <c:title>
          <c:tx>
            <c:rich>
              <a:bodyPr/>
              <a:lstStyle/>
              <a:p>
                <a:pPr>
                  <a:defRPr/>
                </a:pPr>
                <a:r>
                  <a:rPr lang="en-US" b="1"/>
                  <a:t>tCO2e</a:t>
                </a:r>
              </a:p>
            </c:rich>
          </c:tx>
          <c:overlay val="0"/>
        </c:title>
        <c:numFmt formatCode="#,##0.00" sourceLinked="1"/>
        <c:majorTickMark val="out"/>
        <c:minorTickMark val="none"/>
        <c:tickLblPos val="nextTo"/>
        <c:crossAx val="-531744400"/>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b="1"/>
              <a:t>Emisiones de campo</a:t>
            </a:r>
          </a:p>
        </c:rich>
      </c:tx>
      <c:overlay val="0"/>
    </c:title>
    <c:autoTitleDeleted val="0"/>
    <c:plotArea>
      <c:layout/>
      <c:barChart>
        <c:barDir val="col"/>
        <c:grouping val="clustered"/>
        <c:varyColors val="0"/>
        <c:ser>
          <c:idx val="0"/>
          <c:order val="0"/>
          <c:invertIfNegative val="0"/>
          <c:dPt>
            <c:idx val="7"/>
            <c:invertIfNegative val="0"/>
            <c:bubble3D val="0"/>
            <c:spPr>
              <a:solidFill>
                <a:schemeClr val="accent3">
                  <a:lumMod val="75000"/>
                </a:schemeClr>
              </a:solidFill>
            </c:spPr>
            <c:extLst xmlns:DataManagerRef="urn:DataManager">
              <c:ext xmlns:c16="http://schemas.microsoft.com/office/drawing/2014/chart" uri="{C3380CC4-5D6E-409C-BE32-E72D297353CC}">
                <c16:uniqueId val="{00000001-FCAF-42D8-98B9-8037F101F598}"/>
              </c:ext>
            </c:extLst>
          </c:dPt>
          <c:dPt>
            <c:idx val="9"/>
            <c:invertIfNegative val="0"/>
            <c:bubble3D val="0"/>
            <c:spPr>
              <a:solidFill>
                <a:schemeClr val="accent3">
                  <a:lumMod val="50000"/>
                </a:schemeClr>
              </a:solidFill>
            </c:spPr>
            <c:extLst xmlns:DataManagerRef="urn:DataManager">
              <c:ext xmlns:c16="http://schemas.microsoft.com/office/drawing/2014/chart" uri="{C3380CC4-5D6E-409C-BE32-E72D297353CC}">
                <c16:uniqueId val="{00000003-FCAF-42D8-98B9-8037F101F598}"/>
              </c:ext>
            </c:extLst>
          </c:dPt>
          <c:cat>
            <c:strRef>
              <c:f>'Resumen de resultados'!$G$63:$G$68</c:f>
              <c:strCache>
                <c:ptCount val="6"/>
                <c:pt idx="0">
                  <c:v>Despeje del suelo</c:v>
                </c:pt>
                <c:pt idx="1">
                  <c:v>Secuestro de cultivo</c:v>
                </c:pt>
                <c:pt idx="2">
                  <c:v>Fertilizantes y N2O</c:v>
                </c:pt>
                <c:pt idx="3">
                  <c:v>Combustible de campo</c:v>
                </c:pt>
                <c:pt idx="4">
                  <c:v>Turba </c:v>
                </c:pt>
                <c:pt idx="5">
                  <c:v>Crédito de Conservación</c:v>
                </c:pt>
              </c:strCache>
            </c:strRef>
          </c:cat>
          <c:val>
            <c:numRef>
              <c:f>'Resumen de resultados'!$H$63:$H$68</c:f>
              <c:numCache>
                <c:formatCode>#,##0.00</c:formatCode>
                <c:ptCount val="6"/>
                <c:pt idx="0">
                  <c:v>0</c:v>
                </c:pt>
                <c:pt idx="1">
                  <c:v>0</c:v>
                </c:pt>
                <c:pt idx="2">
                  <c:v>0</c:v>
                </c:pt>
                <c:pt idx="3">
                  <c:v>0</c:v>
                </c:pt>
                <c:pt idx="4">
                  <c:v>0</c:v>
                </c:pt>
                <c:pt idx="5">
                  <c:v>0</c:v>
                </c:pt>
              </c:numCache>
            </c:numRef>
          </c:val>
          <c:extLst xmlns:DataManagerRef="urn:DataManager">
            <c:ext xmlns:c16="http://schemas.microsoft.com/office/drawing/2014/chart" uri="{C3380CC4-5D6E-409C-BE32-E72D297353CC}">
              <c16:uniqueId val="{00000004-FCAF-42D8-98B9-8037F101F598}"/>
            </c:ext>
          </c:extLst>
        </c:ser>
        <c:dLbls>
          <c:showLegendKey val="0"/>
          <c:showVal val="0"/>
          <c:showCatName val="0"/>
          <c:showSerName val="0"/>
          <c:showPercent val="0"/>
          <c:showBubbleSize val="0"/>
        </c:dLbls>
        <c:gapWidth val="150"/>
        <c:axId val="-531752016"/>
        <c:axId val="-531738416"/>
        <c:extLst xmlns:DataManagerRef="urn:DataManager"/>
      </c:barChart>
      <c:catAx>
        <c:axId val="-531752016"/>
        <c:scaling>
          <c:orientation val="minMax"/>
        </c:scaling>
        <c:delete val="0"/>
        <c:axPos val="b"/>
        <c:numFmt formatCode="General" sourceLinked="0"/>
        <c:majorTickMark val="none"/>
        <c:minorTickMark val="none"/>
        <c:tickLblPos val="nextTo"/>
        <c:txPr>
          <a:bodyPr rot="-2700000" vert="horz"/>
          <a:lstStyle/>
          <a:p>
            <a:pPr>
              <a:defRPr/>
            </a:pPr>
            <a:endParaRPr lang="en-US"/>
          </a:p>
        </c:txPr>
        <c:crossAx val="-531738416"/>
        <c:crosses val="autoZero"/>
        <c:auto val="0"/>
        <c:lblAlgn val="ctr"/>
        <c:lblOffset val="100"/>
        <c:noMultiLvlLbl val="0"/>
      </c:catAx>
      <c:valAx>
        <c:axId val="-531738416"/>
        <c:scaling>
          <c:orientation val="minMax"/>
        </c:scaling>
        <c:delete val="0"/>
        <c:axPos val="l"/>
        <c:title>
          <c:tx>
            <c:rich>
              <a:bodyPr/>
              <a:lstStyle/>
              <a:p>
                <a:pPr>
                  <a:defRPr/>
                </a:pPr>
                <a:r>
                  <a:rPr lang="en-US" b="1"/>
                  <a:t>tCO2e</a:t>
                </a:r>
              </a:p>
            </c:rich>
          </c:tx>
          <c:overlay val="0"/>
        </c:title>
        <c:numFmt formatCode="#,##0.00" sourceLinked="1"/>
        <c:majorTickMark val="out"/>
        <c:minorTickMark val="none"/>
        <c:tickLblPos val="nextTo"/>
        <c:crossAx val="-531752016"/>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b="1"/>
              <a:t>Fuentes de emisión/sumideros</a:t>
            </a:r>
          </a:p>
        </c:rich>
      </c:tx>
      <c:overlay val="0"/>
    </c:title>
    <c:autoTitleDeleted val="0"/>
    <c:plotArea>
      <c:layout>
        <c:manualLayout>
          <c:layoutTarget val="inner"/>
          <c:xMode val="edge"/>
          <c:yMode val="edge"/>
          <c:x val="0.12765685994766363"/>
          <c:y val="2.2384302856712099E-2"/>
          <c:w val="0.85309554865348836"/>
          <c:h val="0.75165906727161447"/>
        </c:manualLayout>
      </c:layout>
      <c:barChart>
        <c:barDir val="col"/>
        <c:grouping val="clustered"/>
        <c:varyColors val="0"/>
        <c:ser>
          <c:idx val="0"/>
          <c:order val="0"/>
          <c:tx>
            <c:strRef>
              <c:f>'Resumen de resultados'!$H$28</c:f>
              <c:strCache>
                <c:ptCount val="1"/>
                <c:pt idx="0">
                  <c:v>tCO2e</c:v>
                </c:pt>
              </c:strCache>
            </c:strRef>
          </c:tx>
          <c:spPr>
            <a:solidFill>
              <a:schemeClr val="accent2"/>
            </a:solidFill>
          </c:spPr>
          <c:invertIfNegative val="0"/>
          <c:dPt>
            <c:idx val="1"/>
            <c:invertIfNegative val="0"/>
            <c:bubble3D val="0"/>
            <c:spPr>
              <a:solidFill>
                <a:srgbClr val="00B050"/>
              </a:solidFill>
            </c:spPr>
            <c:extLst xmlns:DataManagerRef="urn:DataManager">
              <c:ext xmlns:c16="http://schemas.microsoft.com/office/drawing/2014/chart" uri="{C3380CC4-5D6E-409C-BE32-E72D297353CC}">
                <c16:uniqueId val="{00000001-972E-44DD-BD27-D4C3FC1589F9}"/>
              </c:ext>
            </c:extLst>
          </c:dPt>
          <c:dPt>
            <c:idx val="6"/>
            <c:invertIfNegative val="0"/>
            <c:bubble3D val="0"/>
            <c:spPr>
              <a:solidFill>
                <a:srgbClr val="00B050"/>
              </a:solidFill>
            </c:spPr>
            <c:extLst xmlns:DataManagerRef="urn:DataManager">
              <c:ext xmlns:c16="http://schemas.microsoft.com/office/drawing/2014/chart" uri="{C3380CC4-5D6E-409C-BE32-E72D297353CC}">
                <c16:uniqueId val="{00000003-972E-44DD-BD27-D4C3FC1589F9}"/>
              </c:ext>
            </c:extLst>
          </c:dPt>
          <c:dPt>
            <c:idx val="9"/>
            <c:invertIfNegative val="0"/>
            <c:bubble3D val="0"/>
            <c:spPr>
              <a:solidFill>
                <a:srgbClr val="00B050"/>
              </a:solidFill>
            </c:spPr>
            <c:extLst xmlns:DataManagerRef="urn:DataManager">
              <c:ext xmlns:c16="http://schemas.microsoft.com/office/drawing/2014/chart" uri="{C3380CC4-5D6E-409C-BE32-E72D297353CC}">
                <c16:uniqueId val="{00000005-972E-44DD-BD27-D4C3FC1589F9}"/>
              </c:ext>
            </c:extLst>
          </c:dPt>
          <c:dPt>
            <c:idx val="10"/>
            <c:invertIfNegative val="0"/>
            <c:bubble3D val="0"/>
            <c:spPr>
              <a:solidFill>
                <a:schemeClr val="tx2"/>
              </a:solidFill>
            </c:spPr>
            <c:extLst xmlns:DataManagerRef="urn:DataManager">
              <c:ext xmlns:c16="http://schemas.microsoft.com/office/drawing/2014/chart" uri="{C3380CC4-5D6E-409C-BE32-E72D297353CC}">
                <c16:uniqueId val="{00000007-972E-44DD-BD27-D4C3FC1589F9}"/>
              </c:ext>
            </c:extLst>
          </c:dPt>
          <c:cat>
            <c:strRef>
              <c:f>'Resumen de resultados'!$G$29:$G$37</c:f>
              <c:strCache>
                <c:ptCount val="9"/>
                <c:pt idx="0">
                  <c:v>Despeje del suelo</c:v>
                </c:pt>
                <c:pt idx="1">
                  <c:v>Secuestro de cultivo</c:v>
                </c:pt>
                <c:pt idx="2">
                  <c:v>Turba </c:v>
                </c:pt>
                <c:pt idx="3">
                  <c:v>Fertilizantes y N2O</c:v>
                </c:pt>
                <c:pt idx="4">
                  <c:v>Crédito de Conservación</c:v>
                </c:pt>
                <c:pt idx="5">
                  <c:v>EEAP</c:v>
                </c:pt>
                <c:pt idx="6">
                  <c:v>Combustible (Trituradora y campo)</c:v>
                </c:pt>
                <c:pt idx="7">
                  <c:v>Electricidad adquirida </c:v>
                </c:pt>
                <c:pt idx="8">
                  <c:v>Crédito (electricidad y biomasa)</c:v>
                </c:pt>
              </c:strCache>
            </c:strRef>
          </c:cat>
          <c:val>
            <c:numRef>
              <c:f>'Resumen de resultados'!$H$29:$H$37</c:f>
              <c:numCache>
                <c:formatCode>#,##0</c:formatCode>
                <c:ptCount val="9"/>
                <c:pt idx="0">
                  <c:v>0</c:v>
                </c:pt>
                <c:pt idx="1">
                  <c:v>0</c:v>
                </c:pt>
                <c:pt idx="2">
                  <c:v>0</c:v>
                </c:pt>
                <c:pt idx="3">
                  <c:v>0</c:v>
                </c:pt>
                <c:pt idx="4">
                  <c:v>0</c:v>
                </c:pt>
                <c:pt idx="5">
                  <c:v>0</c:v>
                </c:pt>
                <c:pt idx="6">
                  <c:v>0</c:v>
                </c:pt>
                <c:pt idx="7">
                  <c:v>0</c:v>
                </c:pt>
                <c:pt idx="8">
                  <c:v>0</c:v>
                </c:pt>
              </c:numCache>
            </c:numRef>
          </c:val>
          <c:extLst xmlns:DataManagerRef="urn:DataManager">
            <c:ext xmlns:c16="http://schemas.microsoft.com/office/drawing/2014/chart" uri="{C3380CC4-5D6E-409C-BE32-E72D297353CC}">
              <c16:uniqueId val="{00000008-972E-44DD-BD27-D4C3FC1589F9}"/>
            </c:ext>
          </c:extLst>
        </c:ser>
        <c:dLbls>
          <c:showLegendKey val="0"/>
          <c:showVal val="0"/>
          <c:showCatName val="0"/>
          <c:showSerName val="0"/>
          <c:showPercent val="0"/>
          <c:showBubbleSize val="0"/>
        </c:dLbls>
        <c:gapWidth val="150"/>
        <c:axId val="-531731344"/>
        <c:axId val="-531733520"/>
      </c:barChart>
      <c:catAx>
        <c:axId val="-531731344"/>
        <c:scaling>
          <c:orientation val="minMax"/>
        </c:scaling>
        <c:delete val="0"/>
        <c:axPos val="b"/>
        <c:numFmt formatCode="General" sourceLinked="0"/>
        <c:majorTickMark val="none"/>
        <c:minorTickMark val="none"/>
        <c:tickLblPos val="nextTo"/>
        <c:crossAx val="-531733520"/>
        <c:crosses val="autoZero"/>
        <c:auto val="1"/>
        <c:lblAlgn val="ctr"/>
        <c:lblOffset val="100"/>
        <c:noMultiLvlLbl val="0"/>
      </c:catAx>
      <c:valAx>
        <c:axId val="-531733520"/>
        <c:scaling>
          <c:orientation val="minMax"/>
        </c:scaling>
        <c:delete val="0"/>
        <c:axPos val="l"/>
        <c:majorGridlines/>
        <c:title>
          <c:tx>
            <c:rich>
              <a:bodyPr/>
              <a:lstStyle/>
              <a:p>
                <a:pPr>
                  <a:defRPr/>
                </a:pPr>
                <a:r>
                  <a:rPr lang="en-US" b="1"/>
                  <a:t>tCO2e</a:t>
                </a:r>
              </a:p>
            </c:rich>
          </c:tx>
          <c:overlay val="0"/>
        </c:title>
        <c:numFmt formatCode="#,##0" sourceLinked="1"/>
        <c:majorTickMark val="none"/>
        <c:minorTickMark val="none"/>
        <c:tickLblPos val="nextTo"/>
        <c:crossAx val="-531731344"/>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a:pPr>
            <a:r>
              <a:rPr lang="en-US" b="1">
                <a:solidFill>
                  <a:schemeClr val="tx1"/>
                </a:solidFill>
              </a:rPr>
              <a:t>Emisiones de campo</a:t>
            </a:r>
          </a:p>
        </c:rich>
      </c:tx>
      <c:overlay val="0"/>
      <c:spPr>
        <a:noFill/>
        <a:ln>
          <a:noFill/>
        </a:ln>
        <a:effectLst/>
      </c:spPr>
    </c:title>
    <c:autoTitleDeleted val="0"/>
    <c:plotArea>
      <c:layout/>
      <c:barChart>
        <c:barDir val="col"/>
        <c:grouping val="clustered"/>
        <c:varyColors val="0"/>
        <c:ser>
          <c:idx val="0"/>
          <c:order val="0"/>
          <c:spPr>
            <a:solidFill>
              <a:srgbClr val="00B0F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'Resumen de resultados'!$H$4:$H$9</c:f>
              <c:strCache>
                <c:ptCount val="6"/>
                <c:pt idx="0">
                  <c:v>Despeje del suelo</c:v>
                </c:pt>
                <c:pt idx="1">
                  <c:v>Secuestro de cultivo</c:v>
                </c:pt>
                <c:pt idx="2">
                  <c:v>Fertilizantes y N2O</c:v>
                </c:pt>
                <c:pt idx="3">
                  <c:v>Combustible de campo</c:v>
                </c:pt>
                <c:pt idx="4">
                  <c:v>Turba </c:v>
                </c:pt>
                <c:pt idx="5">
                  <c:v>Crédito de Conservación</c:v>
                </c:pt>
              </c:strCache>
            </c:strRef>
          </c:cat>
          <c:val>
            <c:numRef>
              <c:f>'Resumen de resultados'!$I$4:$I$9</c:f>
              <c:numCache>
                <c:formatCode>#,##0.00</c:formatCode>
                <c:ptCount val="6"/>
                <c:pt idx="0">
                  <c:v>0</c:v>
                </c:pt>
                <c:pt idx="1">
                  <c:v>0</c:v>
                </c:pt>
                <c:pt idx="2">
                  <c:v>0</c:v>
                </c:pt>
                <c:pt idx="3">
                  <c:v>0</c:v>
                </c:pt>
                <c:pt idx="4">
                  <c:v>0</c:v>
                </c:pt>
                <c:pt idx="5">
                  <c:v>0</c:v>
                </c:pt>
              </c:numCache>
            </c:numRef>
          </c:val>
          <c:extLst xmlns:DataManagerRef="urn:DataManager">
            <c:ext xmlns:c16="http://schemas.microsoft.com/office/drawing/2014/chart" uri="{C3380CC4-5D6E-409C-BE32-E72D297353CC}">
              <c16:uniqueId val="{00000000-69D1-48E6-9EAF-E46CA315C4A5}"/>
            </c:ext>
          </c:extLst>
        </c:ser>
        <c:dLbls>
          <c:showLegendKey val="0"/>
          <c:showVal val="0"/>
          <c:showCatName val="0"/>
          <c:showSerName val="0"/>
          <c:showPercent val="0"/>
          <c:showBubbleSize val="0"/>
        </c:dLbls>
        <c:gapWidth val="100"/>
        <c:overlap val="-24"/>
        <c:axId val="-531728624"/>
        <c:axId val="-531750384"/>
      </c:barChart>
      <c:catAx>
        <c:axId val="-5317286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31750384"/>
        <c:crosses val="autoZero"/>
        <c:auto val="1"/>
        <c:lblAlgn val="ctr"/>
        <c:lblOffset val="100"/>
        <c:noMultiLvlLbl val="0"/>
      </c:catAx>
      <c:valAx>
        <c:axId val="-531750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a:pPr>
                <a:r>
                  <a:rPr lang="en-US" b="1">
                    <a:solidFill>
                      <a:schemeClr val="tx1"/>
                    </a:solidFill>
                  </a:rPr>
                  <a:t>tCO2e</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31728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785813</xdr:colOff>
      <xdr:row>43</xdr:row>
      <xdr:rowOff>157163</xdr:rowOff>
    </xdr:from>
    <xdr:to>
      <xdr:col>13</xdr:col>
      <xdr:colOff>342900</xdr:colOff>
      <xdr:row>59</xdr:row>
      <xdr:rowOff>28574</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752474</xdr:colOff>
      <xdr:row>60</xdr:row>
      <xdr:rowOff>161925</xdr:rowOff>
    </xdr:from>
    <xdr:to>
      <xdr:col>13</xdr:col>
      <xdr:colOff>338137</xdr:colOff>
      <xdr:row>79</xdr:row>
      <xdr:rowOff>166687</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9524</xdr:colOff>
      <xdr:row>24</xdr:row>
      <xdr:rowOff>9525</xdr:rowOff>
    </xdr:from>
    <xdr:to>
      <xdr:col>13</xdr:col>
      <xdr:colOff>400050</xdr:colOff>
      <xdr:row>41</xdr:row>
      <xdr:rowOff>166687</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9524</xdr:colOff>
      <xdr:row>0</xdr:row>
      <xdr:rowOff>176211</xdr:rowOff>
    </xdr:from>
    <xdr:to>
      <xdr:col>12</xdr:col>
      <xdr:colOff>1143000</xdr:colOff>
      <xdr:row>17</xdr:row>
      <xdr:rowOff>85724</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95251</xdr:colOff>
      <xdr:row>9</xdr:row>
      <xdr:rowOff>133349</xdr:rowOff>
    </xdr:from>
    <xdr:to>
      <xdr:col>6</xdr:col>
      <xdr:colOff>1676401</xdr:colOff>
      <xdr:row>14</xdr:row>
      <xdr:rowOff>28574</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4438651" y="2790824"/>
          <a:ext cx="4895850" cy="847725"/>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7000"/>
            </a:lnSpc>
          </a:pPr>
          <a:r>
            <a:rPr lang="en-MY" b="1">
              <a:solidFill>
                <a:srgbClr val="FF0000"/>
              </a:solidFill>
              <a:effectLst/>
              <a:ea typeface="Calibri"/>
              <a:cs typeface="Times New Roman"/>
            </a:rPr>
            <a:t>Nota importante para los usuarios: </a:t>
          </a:r>
        </a:p>
        <a:p>
          <a:pPr>
            <a:lnSpc>
              <a:spcPct val="107000"/>
            </a:lnSpc>
          </a:pPr>
          <a:r>
            <a:rPr lang="en-MY">
              <a:solidFill>
                <a:srgbClr val="000000"/>
              </a:solidFill>
              <a:effectLst/>
              <a:ea typeface="Calibri"/>
              <a:cs typeface="Times New Roman"/>
            </a:rPr>
            <a:t>Por favor, asuma un crecimiento vigoroso de la palma de aceite sólo si se trata de una operación a escala comercial. Para los pequeños productores, por favor use la hipótesis de crecimiento promedio para la palma de aceite</a:t>
          </a:r>
          <a:endParaRPr lang="en-MY"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180974</xdr:colOff>
      <xdr:row>7</xdr:row>
      <xdr:rowOff>104775</xdr:rowOff>
    </xdr:from>
    <xdr:to>
      <xdr:col>23</xdr:col>
      <xdr:colOff>28575</xdr:colOff>
      <xdr:row>24</xdr:row>
      <xdr:rowOff>85724</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5676899" y="2152650"/>
          <a:ext cx="7124701" cy="3676649"/>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n-MY" sz="1200" b="1">
              <a:solidFill>
                <a:srgbClr val="000000"/>
              </a:solidFill>
              <a:effectLst/>
              <a:ea typeface="Calibri"/>
              <a:cs typeface="Calibri"/>
            </a:rPr>
            <a:t>Texto Guía sobre la gestión del nivel freático para Palm GHG </a:t>
          </a:r>
          <a:r>
            <a:rPr lang="en-MY" sz="1200"/>
            <a:t> </a:t>
          </a:r>
          <a:r>
            <a:rPr lang="en-US" sz="1200"/>
            <a:t>
</a:t>
          </a:r>
          <a:r>
            <a:rPr lang="en-MY">
              <a:solidFill>
                <a:srgbClr val="000000"/>
              </a:solidFill>
              <a:effectLst/>
              <a:ea typeface="Calibri"/>
              <a:cs typeface="Calibri"/>
            </a:rPr>
            <a:t>Para proporcionar cierta claridad y asistencia a empresas y auditores  sobre el uso de valores predeterminados proporcionados, el subgrupo de Turba dentro del Grupo de Trabajo de Reducción de Emisiones (GTRE) ha proporcionado el siguiente texto guía. El GTRE alienta el uso de mediciones reales de campo más que el uso de valores predeterminados para una mejor estimación de las emisiones. </a:t>
          </a:r>
          <a:endParaRPr lang="en-MY" sz="1200"/>
        </a:p>
        <a:p>
          <a:r>
            <a:rPr lang="en-MY" sz="1200"/>
            <a:t> </a:t>
          </a:r>
        </a:p>
        <a:p>
          <a:r>
            <a:rPr lang="en-MY" b="1">
              <a:solidFill>
                <a:srgbClr val="000000"/>
              </a:solidFill>
              <a:effectLst/>
              <a:ea typeface="Calibri"/>
              <a:cs typeface="Calibri"/>
            </a:rPr>
            <a:t>Buena gestión del agua </a:t>
          </a:r>
          <a:r>
            <a:rPr lang="en-MY">
              <a:solidFill>
                <a:srgbClr val="000000"/>
              </a:solidFill>
              <a:effectLst/>
              <a:ea typeface="Calibri"/>
              <a:cs typeface="Calibri"/>
            </a:rPr>
            <a:t>incluye lo siguiente: Estructuras de control de agua colocadas de tal manera que tengan una parada/vertedero por cada caída de 20cm de elevación (es decir, la caída a través de la cara de la parada no debe tener más de 20cm) donde sea posible. Debe estar implementado el plan de manejo y monitoreo del agua y emprendido el monitoreo de agua  y los resultados registrados al menos una vez por mes. Respuesta demostrada de la administración sobre la base del monitoreo para asegurar que los niveles de agua se mantengan en el rango de 50-70 cm por debajo de la superficie en drenajes de recolección, y 40-60 cm en drenajes piezómetro/de campo. </a:t>
          </a:r>
          <a:endParaRPr lang="en-MY" sz="1200"/>
        </a:p>
        <a:p>
          <a:r>
            <a:rPr lang="en-MY">
              <a:solidFill>
                <a:srgbClr val="000000"/>
              </a:solidFill>
              <a:effectLst/>
              <a:ea typeface="Calibri"/>
              <a:cs typeface="Calibri"/>
            </a:rPr>
            <a:t>La medición predeterminada para el buen manejo del agua en PalmGHG es de 60 cm. </a:t>
          </a:r>
          <a:endParaRPr lang="en-MY" sz="1200"/>
        </a:p>
        <a:p>
          <a:r>
            <a:rPr lang="en-MY" sz="1200"/>
            <a:t> </a:t>
          </a:r>
        </a:p>
        <a:p>
          <a:r>
            <a:rPr lang="en-MY" b="1">
              <a:solidFill>
                <a:srgbClr val="000000"/>
              </a:solidFill>
              <a:effectLst/>
              <a:ea typeface="Calibri"/>
              <a:cs typeface="Calibri"/>
            </a:rPr>
            <a:t>Gestión parcial del agua </a:t>
          </a:r>
          <a:r>
            <a:rPr lang="en-MY">
              <a:solidFill>
                <a:srgbClr val="000000"/>
              </a:solidFill>
              <a:effectLst/>
              <a:ea typeface="Calibri"/>
              <a:cs typeface="Calibri"/>
            </a:rPr>
            <a:t>supondrá estructuras de control del agua y un programa de monitoreo implementado, pero no suficiente para cumplir con las normas de buena gestión y garantizar los niveles de agua entre 50-70 cm en el drenaje colector y 40-60 cm en el campo. </a:t>
          </a:r>
          <a:endParaRPr lang="en-MY" sz="1200"/>
        </a:p>
        <a:p>
          <a:r>
            <a:rPr lang="en-MY">
              <a:solidFill>
                <a:srgbClr val="000000"/>
              </a:solidFill>
              <a:effectLst/>
              <a:ea typeface="Calibri"/>
              <a:cs typeface="Calibri"/>
            </a:rPr>
            <a:t>medida predeterminada para la gestión parcial del agua en PalmGHG es de 75 cm. </a:t>
          </a:r>
          <a:endParaRPr lang="en-MY" sz="1200"/>
        </a:p>
        <a:p>
          <a:r>
            <a:rPr lang="en-MY" sz="1200"/>
            <a:t> </a:t>
          </a:r>
        </a:p>
        <a:p>
          <a:r>
            <a:rPr lang="en-MY" b="1">
              <a:solidFill>
                <a:srgbClr val="000000"/>
              </a:solidFill>
              <a:effectLst/>
              <a:ea typeface="Calibri"/>
              <a:cs typeface="Calibri"/>
            </a:rPr>
            <a:t>Ninguna gestión del agua </a:t>
          </a:r>
          <a:r>
            <a:rPr lang="en-MY">
              <a:solidFill>
                <a:srgbClr val="000000"/>
              </a:solidFill>
              <a:effectLst/>
              <a:ea typeface="Calibri"/>
              <a:cs typeface="Calibri"/>
            </a:rPr>
            <a:t>significa ya sea ninguna estructura de control del agua ni ningún programa de monitoreo. </a:t>
          </a:r>
          <a:r>
            <a:rPr lang="en-MY">
              <a:effectLst/>
              <a:ea typeface="Calibri"/>
              <a:cs typeface="Times New Roman"/>
            </a:rPr>
            <a:t>La medida predeterminada para ninguna gestión del agua en PalmGHG es de 100 cm.</a:t>
          </a:r>
          <a:r>
            <a:rPr lang="en-US" sz="1200"/>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11</xdr:row>
      <xdr:rowOff>133350</xdr:rowOff>
    </xdr:from>
    <xdr:to>
      <xdr:col>9</xdr:col>
      <xdr:colOff>971550</xdr:colOff>
      <xdr:row>16</xdr:row>
      <xdr:rowOff>142875</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9848850" y="2733675"/>
          <a:ext cx="1828800" cy="1047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MY">
              <a:solidFill>
                <a:schemeClr val="tx1"/>
              </a:solidFill>
            </a:rPr>
            <a:t>Necesita insertar una nota aquí para incluir el factor de emisión para el biodiésel y el bioetanol basado en combinación y materia prima</a:t>
          </a:r>
          <a:r>
            <a:rPr lang="en-MY"/>
            <a:t>e</a:t>
          </a:r>
        </a:p>
      </xdr:txBody>
    </xdr:sp>
    <xdr:clientData/>
  </xdr:twoCellAnchor>
  <xdr:twoCellAnchor>
    <xdr:from>
      <xdr:col>2</xdr:col>
      <xdr:colOff>28575</xdr:colOff>
      <xdr:row>40</xdr:row>
      <xdr:rowOff>219075</xdr:rowOff>
    </xdr:from>
    <xdr:to>
      <xdr:col>5</xdr:col>
      <xdr:colOff>285750</xdr:colOff>
      <xdr:row>63</xdr:row>
      <xdr:rowOff>9525</xdr:rowOff>
    </xdr:to>
    <xdr:cxnSp macro="">
      <xdr:nvCxnSpPr>
        <xdr:cNvPr id="4" name="Straight Arrow Connector 3">
          <a:extLst>
            <a:ext uri="{FF2B5EF4-FFF2-40B4-BE49-F238E27FC236}">
              <a16:creationId xmlns:a16="http://schemas.microsoft.com/office/drawing/2014/main" id="{00000000-0008-0000-0C00-000004000000}"/>
            </a:ext>
          </a:extLst>
        </xdr:cNvPr>
        <xdr:cNvCxnSpPr/>
      </xdr:nvCxnSpPr>
      <xdr:spPr>
        <a:xfrm flipV="1">
          <a:off x="4695825" y="8896350"/>
          <a:ext cx="3181350" cy="4781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20</xdr:row>
      <xdr:rowOff>95250</xdr:rowOff>
    </xdr:from>
    <xdr:to>
      <xdr:col>6</xdr:col>
      <xdr:colOff>1724025</xdr:colOff>
      <xdr:row>24</xdr:row>
      <xdr:rowOff>142875</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5048250" y="4848225"/>
          <a:ext cx="4591050" cy="847725"/>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7000"/>
            </a:lnSpc>
          </a:pPr>
          <a:r>
            <a:rPr lang="en-MY" b="1">
              <a:solidFill>
                <a:srgbClr val="000000"/>
              </a:solidFill>
              <a:effectLst/>
              <a:ea typeface="Calibri"/>
              <a:cs typeface="Times New Roman"/>
            </a:rPr>
            <a:t>Actividades para uso de combustible anual en-sitio de la extractora</a:t>
          </a:r>
          <a:endParaRPr lang="en-MY" sz="1100"/>
        </a:p>
        <a:p>
          <a:pPr>
            <a:lnSpc>
              <a:spcPct val="107000"/>
            </a:lnSpc>
          </a:pPr>
          <a:r>
            <a:rPr lang="en-MY">
              <a:solidFill>
                <a:srgbClr val="000000"/>
              </a:solidFill>
              <a:effectLst/>
              <a:ea typeface="Calibri"/>
              <a:cs typeface="Times New Roman"/>
            </a:rPr>
            <a:t>arranque para calderas </a:t>
          </a:r>
          <a:endParaRPr lang="en-MY" sz="1100"/>
        </a:p>
        <a:p>
          <a:pPr>
            <a:lnSpc>
              <a:spcPct val="107000"/>
            </a:lnSpc>
          </a:pPr>
          <a:r>
            <a:rPr lang="en-MY">
              <a:solidFill>
                <a:srgbClr val="000000"/>
              </a:solidFill>
              <a:effectLst/>
              <a:ea typeface="Calibri"/>
              <a:cs typeface="Times New Roman"/>
            </a:rPr>
            <a:t>- operación de grupo electrógeno durante el tiempo de inactividad</a:t>
          </a:r>
          <a:endParaRPr lang="en-MY" sz="1100"/>
        </a:p>
        <a:p>
          <a:pPr>
            <a:lnSpc>
              <a:spcPct val="107000"/>
            </a:lnSpc>
          </a:pPr>
          <a:r>
            <a:rPr lang="en-MY">
              <a:solidFill>
                <a:srgbClr val="000000"/>
              </a:solidFill>
              <a:effectLst/>
              <a:ea typeface="Calibri"/>
              <a:cs typeface="Times New Roman"/>
            </a:rPr>
            <a:t>- vehículos de la extractora -cargadoras, carretillas elevadoras, vehículos utilizados por el personal en y alrededor de la extractora </a:t>
          </a:r>
          <a:endParaRPr lang="en-MY"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c/Biofuels%20GHG%20calculator%20-%20version%203_0_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ir.Abdul-Manan/AppData/Local/Temp/wzfc68/BioGrace_GHG_calculations_-_version_4_-_Publi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7.%20Conservation%20Area%20seq"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merkingen bij versie"/>
      <sheetName val="Program definitions"/>
      <sheetName val="Results"/>
      <sheetName val="Results2"/>
      <sheetName val="Tabellen LUC"/>
      <sheetName val="LUC"/>
      <sheetName val="Input"/>
      <sheetName val="Calculations"/>
      <sheetName val="Conversion factors"/>
      <sheetName val="Energy use and GHG emission"/>
      <sheetName val="Fossil references"/>
      <sheetName val="Comparison Graphs"/>
      <sheetName val="C"/>
      <sheetName val="Chains"/>
      <sheetName val="Ethanol-Sugar beet"/>
      <sheetName val="Ethanol-Wheat-n.s."/>
      <sheetName val="Ethanol-Wheat-Lignite_CHP"/>
      <sheetName val="Ethanol-Wheat-NG_boiler"/>
      <sheetName val="Ethanol-Wheat-NG_CHP"/>
      <sheetName val="Ethanol-Wheat-Straw_CHP"/>
      <sheetName val="Ethanol-Corn-NG_CHP"/>
      <sheetName val="Ethanol-Sugar cane"/>
      <sheetName val="Biodiesel-Rapeseed"/>
      <sheetName val="Biodiesel-Sunflower"/>
      <sheetName val="Biodiesel-Soybean"/>
      <sheetName val="Biodiesel-Palmoil-n.s."/>
      <sheetName val="Biodiesel-Palmoil-CH4_capt"/>
      <sheetName val="Biodiesel-Wasteoil"/>
      <sheetName val="HVO-Rapeseed"/>
      <sheetName val="HVO-Sunflower"/>
      <sheetName val="HVO-Palmoil-n.s."/>
      <sheetName val="HVO-Palmoil-CH4_capt"/>
      <sheetName val="PureVegOil-Rapeseed"/>
      <sheetName val="Biogas (CNG)-MOW"/>
      <sheetName val="Biogas (CNG)-Wet_manure"/>
      <sheetName val="Biogas (CNG)-Dry_man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1">
          <cell r="H11" t="str">
            <v>Suger beet</v>
          </cell>
        </row>
        <row r="12">
          <cell r="H12" t="str">
            <v>Wheat</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Directory"/>
      <sheetName val="LUC"/>
      <sheetName val="Esca"/>
      <sheetName val="N2O emissions IPCC "/>
      <sheetName val="E-Sb"/>
      <sheetName val="E-Wt (not.spec.)"/>
      <sheetName val="E-Wt (Lign-chp)"/>
      <sheetName val="E-Wt (NG-b)"/>
      <sheetName val="E-Wt (NG-chp)"/>
      <sheetName val="E-Wt (Str-chp)"/>
      <sheetName val="E-Co"/>
      <sheetName val="E-Sc"/>
      <sheetName val="F-Rs"/>
      <sheetName val="F-Sf"/>
      <sheetName val="F-Sy"/>
      <sheetName val="F-Po"/>
      <sheetName val="F-Po (CH4 capt)"/>
      <sheetName val="F-Wo"/>
      <sheetName val="H-Rs"/>
      <sheetName val="H-Sf"/>
      <sheetName val="H-Po"/>
      <sheetName val="H-Po (CH4 capt)"/>
      <sheetName val="P-Rs"/>
      <sheetName val="CNG-OW"/>
      <sheetName val="CNG-wM"/>
      <sheetName val="CNG-dM"/>
      <sheetName val="User defined standard values"/>
      <sheetName val="Perhitungan Emisi (2)"/>
    </sheetNames>
    <sheetDataSet>
      <sheetData sheetId="0" refreshError="1">
        <row r="79">
          <cell r="B7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sheetNames>
    <sheetDataSet>
      <sheetData sheetId="0" refreshError="1"/>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1A55808-74B9-45E1-937A-5A60CC532F6B}" diskRevisions="1" revisionId="130" version="17">
  <header guid="{17564637-FD97-40E6-A4F1-3C46073B8DA0}" dateTime="2017-04-23T14:58:43" maxSheetId="17" userName="Jesus Cordero-Salvado" r:id="rId1">
    <sheetIdMap count="16">
      <sheetId val="1"/>
      <sheetId val="2"/>
      <sheetId val="3"/>
      <sheetId val="4"/>
      <sheetId val="5"/>
      <sheetId val="6"/>
      <sheetId val="7"/>
      <sheetId val="8"/>
      <sheetId val="9"/>
      <sheetId val="10"/>
      <sheetId val="11"/>
      <sheetId val="12"/>
      <sheetId val="13"/>
      <sheetId val="14"/>
      <sheetId val="15"/>
      <sheetId val="16"/>
    </sheetIdMap>
  </header>
  <header guid="{11547921-F1E6-4DEC-80B5-B52A3432DF1A}" dateTime="2017-04-23T15:01:46" maxSheetId="17" userName="Jesus Cordero-Salvado" r:id="rId2" minRId="1">
    <sheetIdMap count="16">
      <sheetId val="1"/>
      <sheetId val="2"/>
      <sheetId val="3"/>
      <sheetId val="4"/>
      <sheetId val="5"/>
      <sheetId val="6"/>
      <sheetId val="7"/>
      <sheetId val="8"/>
      <sheetId val="9"/>
      <sheetId val="10"/>
      <sheetId val="11"/>
      <sheetId val="12"/>
      <sheetId val="13"/>
      <sheetId val="14"/>
      <sheetId val="15"/>
      <sheetId val="16"/>
    </sheetIdMap>
  </header>
  <header guid="{B4BA1D4E-C1DC-4CBF-B555-08F8D497F0E0}" dateTime="2017-04-23T15:14:21" maxSheetId="17" userName="Jesus Cordero-Salvado" r:id="rId3" minRId="2" maxRId="9">
    <sheetIdMap count="16">
      <sheetId val="1"/>
      <sheetId val="2"/>
      <sheetId val="3"/>
      <sheetId val="4"/>
      <sheetId val="5"/>
      <sheetId val="6"/>
      <sheetId val="7"/>
      <sheetId val="8"/>
      <sheetId val="9"/>
      <sheetId val="10"/>
      <sheetId val="11"/>
      <sheetId val="12"/>
      <sheetId val="13"/>
      <sheetId val="14"/>
      <sheetId val="15"/>
      <sheetId val="16"/>
    </sheetIdMap>
  </header>
  <header guid="{22B63A97-01F1-4366-8779-663233E63DAE}" dateTime="2017-04-23T15:19:07" maxSheetId="17" userName="Jesus Cordero-Salvado" r:id="rId4" minRId="10">
    <sheetIdMap count="16">
      <sheetId val="1"/>
      <sheetId val="2"/>
      <sheetId val="3"/>
      <sheetId val="4"/>
      <sheetId val="5"/>
      <sheetId val="6"/>
      <sheetId val="7"/>
      <sheetId val="8"/>
      <sheetId val="9"/>
      <sheetId val="10"/>
      <sheetId val="11"/>
      <sheetId val="12"/>
      <sheetId val="13"/>
      <sheetId val="14"/>
      <sheetId val="15"/>
      <sheetId val="16"/>
    </sheetIdMap>
  </header>
  <header guid="{054F1433-A611-4C5B-992E-8D952957E10C}" dateTime="2017-04-23T15:25:17" maxSheetId="17" userName="Jesus Cordero-Salvado" r:id="rId5" minRId="15" maxRId="23">
    <sheetIdMap count="16">
      <sheetId val="1"/>
      <sheetId val="2"/>
      <sheetId val="3"/>
      <sheetId val="4"/>
      <sheetId val="5"/>
      <sheetId val="6"/>
      <sheetId val="7"/>
      <sheetId val="8"/>
      <sheetId val="9"/>
      <sheetId val="10"/>
      <sheetId val="11"/>
      <sheetId val="12"/>
      <sheetId val="13"/>
      <sheetId val="14"/>
      <sheetId val="15"/>
      <sheetId val="16"/>
    </sheetIdMap>
  </header>
  <header guid="{310D7E98-CFD7-4401-AC80-632D1E64D0DB}" dateTime="2017-04-23T15:25:58" maxSheetId="17" userName="Jesus Cordero-Salvado" r:id="rId6" minRId="30">
    <sheetIdMap count="16">
      <sheetId val="1"/>
      <sheetId val="2"/>
      <sheetId val="3"/>
      <sheetId val="4"/>
      <sheetId val="5"/>
      <sheetId val="6"/>
      <sheetId val="7"/>
      <sheetId val="8"/>
      <sheetId val="9"/>
      <sheetId val="10"/>
      <sheetId val="11"/>
      <sheetId val="12"/>
      <sheetId val="13"/>
      <sheetId val="14"/>
      <sheetId val="15"/>
      <sheetId val="16"/>
    </sheetIdMap>
  </header>
  <header guid="{210FF85C-DD63-4C7A-8278-982575BE73A6}" dateTime="2017-04-23T15:31:12" maxSheetId="17" userName="Jesus Cordero-Salvado" r:id="rId7" minRId="31" maxRId="36">
    <sheetIdMap count="16">
      <sheetId val="1"/>
      <sheetId val="2"/>
      <sheetId val="3"/>
      <sheetId val="4"/>
      <sheetId val="5"/>
      <sheetId val="6"/>
      <sheetId val="7"/>
      <sheetId val="8"/>
      <sheetId val="9"/>
      <sheetId val="10"/>
      <sheetId val="11"/>
      <sheetId val="12"/>
      <sheetId val="13"/>
      <sheetId val="14"/>
      <sheetId val="15"/>
      <sheetId val="16"/>
    </sheetIdMap>
  </header>
  <header guid="{9887C3D3-476C-4F92-96ED-BCC82D012193}" dateTime="2017-04-23T15:32:43" maxSheetId="17" userName="Jesus Cordero-Salvado" r:id="rId8">
    <sheetIdMap count="16">
      <sheetId val="1"/>
      <sheetId val="2"/>
      <sheetId val="3"/>
      <sheetId val="4"/>
      <sheetId val="5"/>
      <sheetId val="6"/>
      <sheetId val="7"/>
      <sheetId val="8"/>
      <sheetId val="9"/>
      <sheetId val="10"/>
      <sheetId val="11"/>
      <sheetId val="12"/>
      <sheetId val="13"/>
      <sheetId val="14"/>
      <sheetId val="15"/>
      <sheetId val="16"/>
    </sheetIdMap>
  </header>
  <header guid="{D9BAC3A3-E661-4ECD-BC39-F4171F000CFF}" dateTime="2017-04-23T15:35:45" maxSheetId="17" userName="Jesus Cordero-Salvado" r:id="rId9" minRId="45" maxRId="52">
    <sheetIdMap count="16">
      <sheetId val="1"/>
      <sheetId val="2"/>
      <sheetId val="3"/>
      <sheetId val="4"/>
      <sheetId val="5"/>
      <sheetId val="6"/>
      <sheetId val="7"/>
      <sheetId val="8"/>
      <sheetId val="9"/>
      <sheetId val="10"/>
      <sheetId val="11"/>
      <sheetId val="12"/>
      <sheetId val="13"/>
      <sheetId val="14"/>
      <sheetId val="15"/>
      <sheetId val="16"/>
    </sheetIdMap>
  </header>
  <header guid="{DA8BA36E-9805-466E-9621-D940DA8C7FFB}" dateTime="2017-04-23T15:42:47" maxSheetId="17" userName="Jesus Cordero-Salvado" r:id="rId10" minRId="57" maxRId="67">
    <sheetIdMap count="16">
      <sheetId val="1"/>
      <sheetId val="2"/>
      <sheetId val="3"/>
      <sheetId val="4"/>
      <sheetId val="5"/>
      <sheetId val="6"/>
      <sheetId val="7"/>
      <sheetId val="8"/>
      <sheetId val="9"/>
      <sheetId val="10"/>
      <sheetId val="11"/>
      <sheetId val="12"/>
      <sheetId val="13"/>
      <sheetId val="14"/>
      <sheetId val="15"/>
      <sheetId val="16"/>
    </sheetIdMap>
  </header>
  <header guid="{40658DDB-899D-4D24-BEB9-1C484DDCB434}" dateTime="2017-04-23T15:43:36" maxSheetId="17" userName="Jesus Cordero-Salvado" r:id="rId11" minRId="68" maxRId="69">
    <sheetIdMap count="16">
      <sheetId val="1"/>
      <sheetId val="2"/>
      <sheetId val="3"/>
      <sheetId val="4"/>
      <sheetId val="5"/>
      <sheetId val="6"/>
      <sheetId val="7"/>
      <sheetId val="8"/>
      <sheetId val="9"/>
      <sheetId val="10"/>
      <sheetId val="11"/>
      <sheetId val="12"/>
      <sheetId val="13"/>
      <sheetId val="14"/>
      <sheetId val="15"/>
      <sheetId val="16"/>
    </sheetIdMap>
  </header>
  <header guid="{CBD3C4A7-9670-434C-95F7-4C19B73D1AF2}" dateTime="2017-04-23T15:46:12" maxSheetId="17" userName="Jesus Cordero-Salvado" r:id="rId12" minRId="70" maxRId="71">
    <sheetIdMap count="16">
      <sheetId val="1"/>
      <sheetId val="2"/>
      <sheetId val="3"/>
      <sheetId val="4"/>
      <sheetId val="5"/>
      <sheetId val="6"/>
      <sheetId val="7"/>
      <sheetId val="8"/>
      <sheetId val="9"/>
      <sheetId val="10"/>
      <sheetId val="11"/>
      <sheetId val="12"/>
      <sheetId val="13"/>
      <sheetId val="14"/>
      <sheetId val="15"/>
      <sheetId val="16"/>
    </sheetIdMap>
  </header>
  <header guid="{5393436F-D3FE-463D-AF53-546568BD415C}" dateTime="2017-04-23T15:52:27" maxSheetId="17" userName="Jesus Cordero-Salvado" r:id="rId13" minRId="76" maxRId="79">
    <sheetIdMap count="16">
      <sheetId val="1"/>
      <sheetId val="2"/>
      <sheetId val="3"/>
      <sheetId val="4"/>
      <sheetId val="5"/>
      <sheetId val="6"/>
      <sheetId val="7"/>
      <sheetId val="8"/>
      <sheetId val="9"/>
      <sheetId val="10"/>
      <sheetId val="11"/>
      <sheetId val="12"/>
      <sheetId val="13"/>
      <sheetId val="14"/>
      <sheetId val="15"/>
      <sheetId val="16"/>
    </sheetIdMap>
  </header>
  <header guid="{616697DD-6704-4EFE-A595-A081A9143506}" dateTime="2017-04-23T16:02:20" maxSheetId="17" userName="Jesus Cordero-Salvado" r:id="rId14" minRId="84" maxRId="97">
    <sheetIdMap count="16">
      <sheetId val="1"/>
      <sheetId val="2"/>
      <sheetId val="3"/>
      <sheetId val="4"/>
      <sheetId val="5"/>
      <sheetId val="6"/>
      <sheetId val="7"/>
      <sheetId val="8"/>
      <sheetId val="9"/>
      <sheetId val="10"/>
      <sheetId val="11"/>
      <sheetId val="12"/>
      <sheetId val="13"/>
      <sheetId val="14"/>
      <sheetId val="15"/>
      <sheetId val="16"/>
    </sheetIdMap>
  </header>
  <header guid="{C57C1541-FD09-47E5-A25D-A6BA3B7F6086}" dateTime="2017-04-23T16:06:11" maxSheetId="17" userName="Jesus Cordero-Salvado" r:id="rId15" minRId="102" maxRId="106">
    <sheetIdMap count="16">
      <sheetId val="1"/>
      <sheetId val="2"/>
      <sheetId val="3"/>
      <sheetId val="4"/>
      <sheetId val="5"/>
      <sheetId val="6"/>
      <sheetId val="7"/>
      <sheetId val="8"/>
      <sheetId val="9"/>
      <sheetId val="10"/>
      <sheetId val="11"/>
      <sheetId val="12"/>
      <sheetId val="13"/>
      <sheetId val="14"/>
      <sheetId val="15"/>
      <sheetId val="16"/>
    </sheetIdMap>
  </header>
  <header guid="{18FF2A82-5A42-4FB9-919F-FE6AD621538E}" dateTime="2017-04-23T16:17:58" maxSheetId="17" userName="Jesus Cordero-Salvado" r:id="rId16" minRId="111" maxRId="122">
    <sheetIdMap count="16">
      <sheetId val="1"/>
      <sheetId val="2"/>
      <sheetId val="3"/>
      <sheetId val="4"/>
      <sheetId val="5"/>
      <sheetId val="6"/>
      <sheetId val="7"/>
      <sheetId val="8"/>
      <sheetId val="9"/>
      <sheetId val="10"/>
      <sheetId val="11"/>
      <sheetId val="12"/>
      <sheetId val="13"/>
      <sheetId val="14"/>
      <sheetId val="15"/>
      <sheetId val="16"/>
    </sheetIdMap>
  </header>
  <header guid="{F1A55808-74B9-45E1-937A-5A60CC532F6B}" dateTime="2017-05-02T09:54:23" maxSheetId="17" userName="devaladevi sivaceyon" r:id="rId17">
    <sheetIdMap count="16">
      <sheetId val="1"/>
      <sheetId val="2"/>
      <sheetId val="3"/>
      <sheetId val="4"/>
      <sheetId val="5"/>
      <sheetId val="6"/>
      <sheetId val="7"/>
      <sheetId val="8"/>
      <sheetId val="9"/>
      <sheetId val="10"/>
      <sheetId val="11"/>
      <sheetId val="12"/>
      <sheetId val="13"/>
      <sheetId val="14"/>
      <sheetId val="15"/>
      <sheetId val="1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 sId="10" odxf="1" dxf="1">
    <oc r="A3" t="inlineStr">
      <is>
        <r>
          <rPr>
            <i/>
            <sz val="11"/>
            <color theme="1"/>
            <rFont val="Calibri"/>
            <family val="2"/>
          </rPr>
          <t>Instrucciones: Ingrese el uso anual esperado de fertilizante. Esta hoja calcula el total de CO</t>
        </r>
        <r>
          <rPr>
            <i/>
            <vertAlign val="subscript"/>
            <sz val="11"/>
            <color theme="1"/>
            <rFont val="Calibri"/>
            <family val="2"/>
          </rPr>
          <t>2</t>
        </r>
        <r>
          <rPr>
            <i/>
            <sz val="11"/>
            <color theme="1"/>
            <rFont val="Calibri"/>
            <family val="2"/>
          </rPr>
          <t>e producido a partir de la fabricación, el transporte y la utilización de fertilizantes basados en tipo. También calcula el N</t>
        </r>
        <r>
          <rPr>
            <i/>
            <vertAlign val="subscript"/>
            <sz val="11"/>
            <color theme="1"/>
            <rFont val="Calibri"/>
            <family val="2"/>
          </rPr>
          <t>2</t>
        </r>
        <r>
          <rPr>
            <i/>
            <sz val="11"/>
            <color theme="1"/>
            <rFont val="Calibri"/>
            <family val="2"/>
          </rPr>
          <t>O producido a partir de la aplicación de abonos y campo de aplicación el campo de RFB, abono y EEAP. Una lista de los fertilizantes simples ya está disponible. Para los fertilizantes compuestos, los usuarios deben agregarlos primero en la hoja "Fertilizantes definidos por el usuario" (ver las celdas de color amarillo). Las emisiones procedentes de la fabricación de los fertilizantes compuestos pueden estimarse mediante la hoja "Fertilizantes definidos por el usuario". Un ejemplo de cómo hacer esto se ilustra mediante un fertilizante hipotético NPK - 12.6.7</t>
        </r>
      </is>
    </oc>
    <nc r="A3" t="inlineStr">
      <is>
        <r>
          <rPr>
            <i/>
            <sz val="11"/>
            <color theme="1"/>
            <rFont val="Calibri"/>
            <family val="2"/>
          </rPr>
          <t>Instrucciones: Ingrese el uso anual esperado de fertilizante. Esta hoja calcula el total de CO</t>
        </r>
        <r>
          <rPr>
            <i/>
            <vertAlign val="subscript"/>
            <sz val="11"/>
            <color theme="1"/>
            <rFont val="Calibri"/>
            <family val="2"/>
          </rPr>
          <t>2</t>
        </r>
        <r>
          <rPr>
            <i/>
            <sz val="11"/>
            <color theme="1"/>
            <rFont val="Calibri"/>
            <family val="2"/>
          </rPr>
          <t>e producido a partir de la fabricación, el transporte y la utilización de fertilizantes basados en tipo. También calcula el N</t>
        </r>
        <r>
          <rPr>
            <i/>
            <vertAlign val="subscript"/>
            <sz val="11"/>
            <color theme="1"/>
            <rFont val="Calibri"/>
            <family val="2"/>
          </rPr>
          <t>2</t>
        </r>
        <r>
          <rPr>
            <i/>
            <sz val="11"/>
            <color theme="1"/>
            <rFont val="Calibri"/>
            <family val="2"/>
          </rPr>
          <t>O producido a partir de la aplicación de abonos y aplicación en el campo de RFV, abono y EEAP. Una lista de los fertilizantes simples está disponible. Para los fertilizantes compuestos, los usuarios deben agregarlos primero en la hoja "Fertilizantes definidos por el usuario" (ver las celdas de color amarillo). Las emisiones procedentes de la fabricación de los fertilizantes compuestos pueden estimarse mediante la hoja "Fertilizantes definidos por el usuario". Un ejemplo de cómo hacer esto se ilustra mediante un fertilizante hipotético NPK - 12.6.7</t>
        </r>
      </is>
    </nc>
    <odxf>
      <font/>
    </odxf>
    <ndxf>
      <font/>
    </ndxf>
  </rcc>
  <rcc rId="58" sId="10" odxf="1" dxf="1">
    <oc r="A68" t="inlineStr">
      <is>
        <r>
          <rPr>
            <sz val="11"/>
            <rFont val="Calibri"/>
            <family val="2"/>
          </rPr>
          <t>La producción anual de RFV, t</t>
        </r>
      </is>
    </oc>
    <nc r="A68" t="inlineStr">
      <is>
        <t>Producción anual de RFV (t)</t>
      </is>
    </nc>
    <odxf>
      <font>
        <color auto="1"/>
      </font>
    </odxf>
    <ndxf>
      <font>
        <color auto="1"/>
      </font>
    </ndxf>
  </rcc>
  <rcc rId="59" sId="10" odxf="1" dxf="1">
    <oc r="A71" t="inlineStr">
      <is>
        <r>
          <rPr>
            <sz val="11"/>
            <rFont val="Calibri"/>
            <family val="2"/>
          </rPr>
          <t>Área plantada de la finca ha</t>
        </r>
      </is>
    </oc>
    <nc r="A71" t="inlineStr">
      <is>
        <t>Área plantada de la finca (ha)</t>
      </is>
    </nc>
    <odxf>
      <font>
        <color auto="1"/>
      </font>
    </odxf>
    <ndxf>
      <font>
        <color auto="1"/>
      </font>
    </ndxf>
  </rcc>
  <rcc rId="60" sId="10" odxf="1" dxf="1">
    <oc r="A72" t="inlineStr">
      <is>
        <r>
          <rPr>
            <sz val="11"/>
            <rFont val="Calibri"/>
            <family val="2"/>
          </rPr>
          <t>RFV t/área plantada ha</t>
        </r>
      </is>
    </oc>
    <nc r="A72" t="inlineStr">
      <is>
        <t>RFV t/área plantada (ha)</t>
      </is>
    </nc>
    <odxf>
      <font>
        <color auto="1"/>
      </font>
    </odxf>
    <ndxf>
      <font>
        <color auto="1"/>
      </font>
    </ndxf>
  </rcc>
  <rcc rId="61" sId="10" odxf="1" dxf="1">
    <oc r="A73" t="inlineStr">
      <is>
        <r>
          <rPr>
            <sz val="11"/>
            <rFont val="Calibri"/>
            <family val="2"/>
          </rPr>
          <t>app'd N en RFV kg/área plantada ha</t>
        </r>
      </is>
    </oc>
    <nc r="A73" t="inlineStr">
      <is>
        <t>N aplicado en RFV kg/área plantada (ha)</t>
      </is>
    </nc>
    <odxf>
      <font>
        <color auto="1"/>
      </font>
    </odxf>
    <ndxf>
      <font>
        <color auto="1"/>
      </font>
    </ndxf>
  </rcc>
  <rcc rId="62" sId="10" odxf="1" dxf="1">
    <oc r="A78" t="inlineStr">
      <is>
        <r>
          <rPr>
            <sz val="11"/>
            <rFont val="Calibri"/>
            <family val="2"/>
          </rPr>
          <t>Abono aplicado, t/ área plantada ha.</t>
        </r>
      </is>
    </oc>
    <nc r="A78" t="inlineStr">
      <is>
        <t>Abono aplicado, t/ área plantada (ha).</t>
      </is>
    </nc>
    <odxf>
      <font>
        <color auto="1"/>
      </font>
    </odxf>
    <ndxf>
      <font>
        <color auto="1"/>
      </font>
    </ndxf>
  </rcc>
  <rcc rId="63" sId="10" odxf="1" dxf="1">
    <oc r="A81" t="inlineStr">
      <is>
        <r>
          <rPr>
            <sz val="11"/>
            <rFont val="Calibri"/>
            <family val="2"/>
          </rPr>
          <t>App'd N en el abono kg/ superficie plantada ha.</t>
        </r>
      </is>
    </oc>
    <nc r="A81" t="inlineStr">
      <is>
        <t>N aplicado en el abono kg/ superficie plantada (ha).</t>
      </is>
    </nc>
    <odxf>
      <font>
        <color auto="1"/>
      </font>
    </odxf>
    <ndxf>
      <font>
        <color auto="1"/>
      </font>
    </ndxf>
  </rcc>
  <rcc rId="64" sId="10">
    <oc r="A62" t="inlineStr">
      <is>
        <r>
          <rPr>
            <sz val="11"/>
            <color theme="1"/>
            <rFont val="Calibri"/>
            <family val="2"/>
          </rPr>
          <t>Directo N</t>
        </r>
        <r>
          <rPr>
            <vertAlign val="subscript"/>
            <sz val="11"/>
            <color rgb="FF000000"/>
            <rFont val="Calibri"/>
            <family val="2"/>
          </rPr>
          <t>2</t>
        </r>
        <r>
          <rPr>
            <sz val="11"/>
            <color theme="1"/>
            <rFont val="Calibri"/>
            <family val="2"/>
          </rPr>
          <t>O pérdida  kg/área plantada ha</t>
        </r>
      </is>
    </oc>
    <nc r="A62" t="inlineStr">
      <is>
        <r>
          <t>Pérdida d</t>
        </r>
        <r>
          <rPr>
            <sz val="11"/>
            <color theme="1"/>
            <rFont val="Calibri"/>
            <family val="2"/>
          </rPr>
          <t>irecta N</t>
        </r>
        <r>
          <rPr>
            <vertAlign val="subscript"/>
            <sz val="11"/>
            <color rgb="FF000000"/>
            <rFont val="Calibri"/>
            <family val="2"/>
          </rPr>
          <t>2</t>
        </r>
        <r>
          <rPr>
            <sz val="11"/>
            <color theme="1"/>
            <rFont val="Calibri"/>
            <family val="2"/>
          </rPr>
          <t>O  kg/área plantada ha</t>
        </r>
      </is>
    </nc>
  </rcc>
  <rcc rId="65" sId="10" odxf="1" dxf="1">
    <oc r="A63" t="inlineStr">
      <is>
        <r>
          <rPr>
            <sz val="11"/>
            <color theme="1"/>
            <rFont val="Calibri"/>
            <family val="2"/>
          </rPr>
          <t>Indirecto N</t>
        </r>
        <r>
          <rPr>
            <vertAlign val="subscript"/>
            <sz val="11"/>
            <color rgb="FF000000"/>
            <rFont val="Calibri"/>
            <family val="2"/>
          </rPr>
          <t>2</t>
        </r>
        <r>
          <rPr>
            <sz val="11"/>
            <color theme="1"/>
            <rFont val="Calibri"/>
            <family val="2"/>
          </rPr>
          <t>O pérdida  kg/área plantada ha</t>
        </r>
      </is>
    </oc>
    <nc r="A63" t="inlineStr">
      <is>
        <r>
          <rPr>
            <sz val="11"/>
            <color theme="1"/>
            <rFont val="Calibri"/>
            <family val="2"/>
          </rPr>
          <t>Pérdida indirecta N</t>
        </r>
        <r>
          <rPr>
            <vertAlign val="subscript"/>
            <sz val="11"/>
            <color rgb="FF000000"/>
            <rFont val="Calibri"/>
            <family val="2"/>
          </rPr>
          <t>2</t>
        </r>
        <r>
          <rPr>
            <sz val="11"/>
            <color theme="1"/>
            <rFont val="Calibri"/>
            <family val="2"/>
          </rPr>
          <t>O  kg/área plantada ha</t>
        </r>
      </is>
    </nc>
    <odxf>
      <font>
        <sz val="11"/>
        <color theme="1"/>
        <name val="Calibri"/>
        <scheme val="minor"/>
      </font>
    </odxf>
    <ndxf>
      <font>
        <sz val="11"/>
        <color theme="1"/>
        <name val="Calibri"/>
        <scheme val="none"/>
      </font>
    </ndxf>
  </rcc>
  <rcc rId="66" sId="10" odxf="1" dxf="1">
    <oc r="A74" t="inlineStr">
      <is>
        <r>
          <rPr>
            <sz val="11"/>
            <color theme="1"/>
            <rFont val="Calibri"/>
            <family val="2"/>
          </rPr>
          <t>Directo N</t>
        </r>
        <r>
          <rPr>
            <vertAlign val="subscript"/>
            <sz val="11"/>
            <color rgb="FF000000"/>
            <rFont val="Calibri"/>
            <family val="2"/>
          </rPr>
          <t>2</t>
        </r>
        <r>
          <rPr>
            <sz val="11"/>
            <color rgb="FF000000"/>
            <rFont val="Calibri"/>
            <family val="2"/>
          </rPr>
          <t>O pérdida  kg/área plantada ha</t>
        </r>
      </is>
    </oc>
    <nc r="A74" t="inlineStr">
      <is>
        <r>
          <rPr>
            <sz val="11"/>
            <color theme="1"/>
            <rFont val="Calibri"/>
            <family val="2"/>
          </rPr>
          <t>Pérdida directa N</t>
        </r>
        <r>
          <rPr>
            <vertAlign val="subscript"/>
            <sz val="11"/>
            <color rgb="FF000000"/>
            <rFont val="Calibri"/>
            <family val="2"/>
          </rPr>
          <t>2</t>
        </r>
        <r>
          <rPr>
            <sz val="11"/>
            <color rgb="FF000000"/>
            <rFont val="Calibri"/>
            <family val="2"/>
          </rPr>
          <t>O  kg/área plantada ha</t>
        </r>
      </is>
    </nc>
    <odxf>
      <font>
        <sz val="11"/>
        <color theme="1"/>
        <name val="Calibri"/>
        <scheme val="minor"/>
      </font>
    </odxf>
    <ndxf>
      <font>
        <sz val="11"/>
        <color theme="1"/>
        <name val="Calibri"/>
        <scheme val="none"/>
      </font>
    </ndxf>
  </rcc>
  <rcc rId="67" sId="10" odxf="1" dxf="1">
    <oc r="A75" t="inlineStr">
      <is>
        <r>
          <rPr>
            <sz val="11"/>
            <color theme="1"/>
            <rFont val="Calibri"/>
            <family val="2"/>
          </rPr>
          <t>Indirecto N</t>
        </r>
        <r>
          <rPr>
            <vertAlign val="subscript"/>
            <sz val="11"/>
            <color rgb="FF000000"/>
            <rFont val="Calibri"/>
            <family val="2"/>
          </rPr>
          <t>2</t>
        </r>
        <r>
          <rPr>
            <sz val="11"/>
            <color rgb="FF000000"/>
            <rFont val="Calibri"/>
            <family val="2"/>
          </rPr>
          <t>O pérdida  kg/área plantada ha</t>
        </r>
      </is>
    </oc>
    <nc r="A75" t="inlineStr">
      <is>
        <r>
          <rPr>
            <sz val="11"/>
            <color theme="1"/>
            <rFont val="Calibri"/>
            <family val="2"/>
          </rPr>
          <t>Pérdida indirecta N</t>
        </r>
        <r>
          <rPr>
            <vertAlign val="subscript"/>
            <sz val="11"/>
            <color rgb="FF000000"/>
            <rFont val="Calibri"/>
            <family val="2"/>
          </rPr>
          <t>2</t>
        </r>
        <r>
          <rPr>
            <sz val="11"/>
            <color rgb="FF000000"/>
            <rFont val="Calibri"/>
            <family val="2"/>
          </rPr>
          <t>O  kg/área plantada ha</t>
        </r>
      </is>
    </nc>
    <odxf>
      <font>
        <sz val="11"/>
        <color theme="1"/>
        <name val="Calibri"/>
        <scheme val="minor"/>
      </font>
    </odxf>
    <ndxf>
      <font>
        <sz val="11"/>
        <color theme="1"/>
        <name val="Calibri"/>
        <scheme val="none"/>
      </font>
    </ndxf>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0" odxf="1" dxf="1">
    <oc r="A82" t="inlineStr">
      <is>
        <r>
          <rPr>
            <sz val="11"/>
            <color theme="1"/>
            <rFont val="Calibri"/>
            <family val="2"/>
          </rPr>
          <t>Directo N</t>
        </r>
        <r>
          <rPr>
            <vertAlign val="subscript"/>
            <sz val="11"/>
            <color rgb="FF000000"/>
            <rFont val="Calibri"/>
            <family val="2"/>
          </rPr>
          <t>2</t>
        </r>
        <r>
          <rPr>
            <sz val="11"/>
            <color rgb="FF000000"/>
            <rFont val="Calibri"/>
            <family val="2"/>
          </rPr>
          <t>O pérdida  kg/área plantada ha</t>
        </r>
      </is>
    </oc>
    <nc r="A82" t="inlineStr">
      <is>
        <r>
          <rPr>
            <sz val="11"/>
            <color theme="1"/>
            <rFont val="Calibri"/>
            <family val="2"/>
          </rPr>
          <t>Pérdida directa N</t>
        </r>
        <r>
          <rPr>
            <vertAlign val="subscript"/>
            <sz val="11"/>
            <color rgb="FF000000"/>
            <rFont val="Calibri"/>
            <family val="2"/>
          </rPr>
          <t>2</t>
        </r>
        <r>
          <rPr>
            <sz val="11"/>
            <color rgb="FF000000"/>
            <rFont val="Calibri"/>
            <family val="2"/>
          </rPr>
          <t>O  kg/área plantada ha</t>
        </r>
      </is>
    </nc>
    <odxf>
      <font>
        <sz val="11"/>
        <color theme="1"/>
        <name val="Calibri"/>
        <scheme val="minor"/>
      </font>
    </odxf>
    <ndxf>
      <font>
        <sz val="11"/>
        <color theme="1"/>
        <name val="Calibri"/>
        <scheme val="none"/>
      </font>
    </ndxf>
  </rcc>
  <rcc rId="69" sId="10" odxf="1" dxf="1">
    <oc r="A83" t="inlineStr">
      <is>
        <r>
          <rPr>
            <sz val="11"/>
            <color theme="1"/>
            <rFont val="Calibri"/>
            <family val="2"/>
          </rPr>
          <t>Indirecto N</t>
        </r>
        <r>
          <rPr>
            <vertAlign val="subscript"/>
            <sz val="11"/>
            <color rgb="FF000000"/>
            <rFont val="Calibri"/>
            <family val="2"/>
          </rPr>
          <t>2</t>
        </r>
        <r>
          <rPr>
            <sz val="11"/>
            <color rgb="FF000000"/>
            <rFont val="Calibri"/>
            <family val="2"/>
          </rPr>
          <t>O pérdida  kg/área plantada ha</t>
        </r>
      </is>
    </oc>
    <nc r="A83" t="inlineStr">
      <is>
        <r>
          <rPr>
            <sz val="11"/>
            <color theme="1"/>
            <rFont val="Calibri"/>
            <family val="2"/>
          </rPr>
          <t>Pérdida indirecta N</t>
        </r>
        <r>
          <rPr>
            <vertAlign val="subscript"/>
            <sz val="11"/>
            <color rgb="FF000000"/>
            <rFont val="Calibri"/>
            <family val="2"/>
          </rPr>
          <t>2</t>
        </r>
        <r>
          <rPr>
            <sz val="11"/>
            <color rgb="FF000000"/>
            <rFont val="Calibri"/>
            <family val="2"/>
          </rPr>
          <t>O  kg/área plantada ha</t>
        </r>
      </is>
    </nc>
    <odxf>
      <font>
        <sz val="11"/>
        <color theme="1"/>
        <name val="Calibri"/>
        <scheme val="minor"/>
      </font>
    </odxf>
    <ndxf>
      <font>
        <sz val="11"/>
        <color theme="1"/>
        <name val="Calibri"/>
        <scheme val="none"/>
      </font>
    </ndxf>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1" sqref="A3" start="0" length="0">
    <dxf>
      <font>
        <color auto="1"/>
      </font>
    </dxf>
  </rfmt>
  <rcc rId="70" sId="11" odxf="1" dxf="1">
    <oc r="A1" t="inlineStr">
      <is>
        <r>
          <rPr>
            <b/>
            <sz val="11"/>
            <rFont val="Calibri"/>
            <family val="2"/>
          </rPr>
          <t>Secuestro de Bloque de conservación</t>
        </r>
      </is>
    </oc>
    <nc r="A1" t="inlineStr">
      <is>
        <t>Secuestro en Bloques de Conservación</t>
      </is>
    </nc>
    <odxf>
      <font>
        <color auto="1"/>
      </font>
    </odxf>
    <ndxf>
      <font>
        <color auto="1"/>
      </font>
    </ndxf>
  </rcc>
  <rcc rId="71" sId="11">
    <oc r="A3" t="inlineStr">
      <is>
        <r>
          <rPr>
            <i/>
            <sz val="11"/>
            <rFont val="Calibri"/>
            <family val="2"/>
          </rPr>
          <t xml:space="preserve">Instrucciones: </t>
        </r>
        <r>
          <rPr>
            <i/>
            <sz val="11"/>
            <color theme="1"/>
            <rFont val="Calibri"/>
            <family val="2"/>
          </rPr>
          <t xml:space="preserve">Ingrese la conservación forestal retirada en hectáreas e ingrese en la Cseq Promedio para calcular las emisiones de todo el área de conservación forestal (ha). La tasa Cseq predeterminada de la RSPO es proporcionada a continuación. Puede utilizar la tasa Cseq personalizada regional/nacional/local proporcionando referencias de dicha tasa. 
*La concesión de palma de aceite puede tener zonas que son aptas para el aceite de palma, pero han sido específicamente protegidas del despeje como Bloques de Conservación. Estas áreas podrían ser utilizados como fuente de secuestro de carbono. </t>
        </r>
      </is>
    </oc>
    <nc r="A3" t="inlineStr">
      <is>
        <r>
          <t xml:space="preserve">Instrucciones: </t>
        </r>
        <r>
          <rPr>
            <i/>
            <sz val="11"/>
            <color theme="1"/>
            <rFont val="Calibri"/>
            <family val="2"/>
          </rPr>
          <t xml:space="preserve">Ingrese la conservación forestal en hectáreas retiradas e ingrese en la Cseq Promedio para calcular las emisiones de todo el área de conservación forestal (ha). La tasa Cseq predeterminada de la RSPO se proporciona a continuación. Puede utilizar la tasa Cseq personalizada regional/nacional/local proporcionando referencias de dicha tasa. 
*La concesión de palma de aceite puede tener zonas que son aptas para el aceite de palma, pero que han sido específicamente protegidas del despeje como Bloques de Conservación. Estas áreas podrían ser utilizadas como fuente de secuestro de carbono. </t>
        </r>
      </is>
    </nc>
  </rcc>
  <rfmt sheetId="11" sqref="A5:B8">
    <dxf>
      <alignment vertical="center" readingOrder="0"/>
    </dxf>
  </rfmt>
  <rfmt sheetId="11" sqref="A5:B8">
    <dxf>
      <alignment vertical="bottom" readingOrder="0"/>
    </dxf>
  </rfmt>
  <rcv guid="{DEC59C64-1FAA-4885-B93C-7255F7DAE82A}" action="delete"/>
  <rdn rId="0" localSheetId="7" customView="1" name="Z_DEC59C64_1FAA_4885_B93C_7255F7DAE82A_.wvu.Rows" hidden="1" oldHidden="1">
    <formula>'3. Combustible de campo'!$19:$31</formula>
    <oldFormula>'3. Combustible de campo'!$19:$31</oldFormula>
  </rdn>
  <rdn rId="0" localSheetId="8" customView="1" name="Z_DEC59C64_1FAA_4885_B93C_7255F7DAE82A_.wvu.Rows" hidden="1" oldHidden="1">
    <formula>'4. Turba'!$26:$31</formula>
    <oldFormula>'4. Turba'!$26:$31</oldFormula>
  </rdn>
  <rdn rId="0" localSheetId="10" customView="1" name="Z_DEC59C64_1FAA_4885_B93C_7255F7DAE82A_.wvu.Rows" hidden="1" oldHidden="1">
    <formula>'6. Fertilizante y N2O'!$96:$101</formula>
    <oldFormula>'6. Fertilizante y N2O'!$96:$101</oldFormula>
  </rdn>
  <rdn rId="0" localSheetId="14" customView="1" name="Z_DEC59C64_1FAA_4885_B93C_7255F7DAE82A_.wvu.Rows" hidden="1" oldHidden="1">
    <formula>'Datos predeterminados'!$96:$355</formula>
    <oldFormula>'Datos predeterminados'!$96:$355</oldFormula>
  </rdn>
  <rcv guid="{DEC59C64-1FAA-4885-B93C-7255F7DAE82A}"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11">
    <oc r="F5" t="inlineStr">
      <is>
        <r>
          <rPr>
            <b/>
            <sz val="11"/>
            <color theme="1"/>
            <rFont val="Calibri"/>
            <family val="2"/>
          </rPr>
          <t>Texto Guía para la utilización del valor predeterminado del Secuestro de Conservación (Cseq ) :</t>
        </r>
        <r>
          <rPr>
            <sz val="11"/>
            <color theme="1"/>
            <rFont val="Calibri"/>
            <family val="2"/>
          </rPr>
          <t xml:space="preserve">
Se proporcionan tres valores regionales predeterminados de secuestro de conservación, de la siguiente manera: i) </t>
        </r>
        <r>
          <rPr>
            <b/>
            <sz val="11"/>
            <color theme="1"/>
            <rFont val="Calibri"/>
            <family val="2"/>
          </rPr>
          <t>África 2,41 tC/ha/año</t>
        </r>
        <r>
          <rPr>
            <sz val="11"/>
            <color theme="1"/>
            <rFont val="Calibri"/>
            <family val="2"/>
          </rPr>
          <t xml:space="preserve">; ii) </t>
        </r>
        <r>
          <rPr>
            <b/>
            <sz val="11"/>
            <color theme="1"/>
            <rFont val="Calibri"/>
            <family val="2"/>
          </rPr>
          <t>SEA 2.5tC/ha/año</t>
        </r>
        <r>
          <rPr>
            <sz val="11"/>
            <color theme="1"/>
            <rFont val="Calibri"/>
            <family val="2"/>
          </rPr>
          <t xml:space="preserve">; y iii) </t>
        </r>
        <r>
          <rPr>
            <b/>
            <sz val="11"/>
            <color theme="1"/>
            <rFont val="Calibri"/>
            <family val="2"/>
          </rPr>
          <t>América del Sur 1,5 tC/ha/año</t>
        </r>
        <r>
          <rPr>
            <sz val="11"/>
            <color theme="1"/>
            <rFont val="Calibri"/>
            <family val="2"/>
          </rPr>
          <t>.  Estos valores se derivan de la literatura publicada (consultar enlaces). Se adoptan tres principios de precaución  junto con estos valores predeterminados:
a) se recomienda utilizar bajos valores de secuestro para evitar la excesiva contabilización del secuestro a partir de áreas retiradas de la producción, sin embargo ofrecer un incentivo para que los productores gestionen las areas de conservación retiradas dentro de la concesión.
b) los datos regionales predeterminado sólo son aplicables a áreas retiradas que representan una calidad forestal similar a la descrita en la literatura, es decir, bosque con impacto post tala y actividades humanas. 
c) según lo requiere el PNP, los productores deberán presentar las acciones de gestión y supervisión para mantener, gestionar o mejorar dichas áreas. El producto del resultado de la vigilancia efectiva será incorporado durante la presentación de C5.6.</t>
        </r>
      </is>
    </oc>
    <nc r="F5" t="inlineStr">
      <is>
        <r>
          <rPr>
            <b/>
            <sz val="11"/>
            <color theme="1"/>
            <rFont val="Calibri"/>
            <family val="2"/>
          </rPr>
          <t>Texto Guía para la utilización del valor predeterminado del Secuestro por Conservación (Cseq ) :</t>
        </r>
        <r>
          <rPr>
            <sz val="11"/>
            <color theme="1"/>
            <rFont val="Calibri"/>
            <family val="2"/>
          </rPr>
          <t xml:space="preserve">
Se proporcionan tres valores regionales predeterminados de secuestro por conservación: i) </t>
        </r>
        <r>
          <rPr>
            <b/>
            <sz val="11"/>
            <color theme="1"/>
            <rFont val="Calibri"/>
            <family val="2"/>
          </rPr>
          <t>África 2,41 tC/ha/año</t>
        </r>
        <r>
          <rPr>
            <sz val="11"/>
            <color theme="1"/>
            <rFont val="Calibri"/>
            <family val="2"/>
          </rPr>
          <t xml:space="preserve">; ii) </t>
        </r>
        <r>
          <rPr>
            <b/>
            <sz val="11"/>
            <color theme="1"/>
            <rFont val="Calibri"/>
            <family val="2"/>
          </rPr>
          <t>SEA 2,5 tC/ha/año</t>
        </r>
        <r>
          <rPr>
            <sz val="11"/>
            <color theme="1"/>
            <rFont val="Calibri"/>
            <family val="2"/>
          </rPr>
          <t xml:space="preserve">; y iii) </t>
        </r>
        <r>
          <rPr>
            <b/>
            <sz val="11"/>
            <color theme="1"/>
            <rFont val="Calibri"/>
            <family val="2"/>
          </rPr>
          <t>América del Sur 1,5 tC/ha/año</t>
        </r>
        <r>
          <rPr>
            <sz val="11"/>
            <color theme="1"/>
            <rFont val="Calibri"/>
            <family val="2"/>
          </rPr>
          <t>.  Estos valores provienen de la literatura publicada (consultar enlaces). Se adoptan tres principios de precaución junto con estos valores predeterminados:
a) se recomienda utilizar bajos valores de secuestro para evitar la excesiva contabilización del secuestro a partir de áreas retiradas de la producción; sin embargo, ofrecen un incentivo para que los productores gestionen las areas de conservación retiradas dentro de la concesión.
b) los datos regionales predeterminados sólo son aplicables a áreas retiradas que representan una calidad forestal similar a la descrita en la literatura, es decir, bosque con impacto post tala y actividades humanas. 
c) según lo requiere el PNP, los productores deberán presentar las acciones de gestión y supervisión para mantener, gestionar o mejorar dichas áreas. El producto del resultado de la vigilancia efectiva será incorporado durante la presentación de C5.6.</t>
        </r>
      </is>
    </nc>
  </rcc>
  <rcc rId="77" sId="12" odxf="1" dxf="1">
    <oc r="G5" t="inlineStr">
      <is>
        <r>
          <rPr>
            <b/>
            <sz val="11"/>
            <rFont val="Calibri"/>
            <family val="2"/>
          </rPr>
          <t>TBiomasa/ha.año
 (promedio 25 años)</t>
        </r>
      </is>
    </oc>
    <nc r="G5" t="inlineStr">
      <is>
        <t>T.Biomasa/ha.año
 (promedio 25 años)</t>
      </is>
    </nc>
    <odxf>
      <font>
        <color auto="1"/>
      </font>
    </odxf>
    <ndxf>
      <font>
        <color auto="1"/>
      </font>
    </ndxf>
  </rcc>
  <rcc rId="78" sId="12" odxf="1" dxf="1">
    <oc r="P5" t="inlineStr">
      <is>
        <r>
          <rPr>
            <b/>
            <sz val="11"/>
            <rFont val="Calibri"/>
            <family val="2"/>
          </rPr>
          <t>TBiomasa/ha.año (promedio 25 años)</t>
        </r>
      </is>
    </oc>
    <nc r="P5" t="inlineStr">
      <is>
        <t>T.Biomasa/ha.año (promedio 25 años)</t>
      </is>
    </nc>
    <odxf>
      <font>
        <color auto="1"/>
      </font>
    </odxf>
    <ndxf>
      <font>
        <color auto="1"/>
      </font>
    </ndxf>
  </rcc>
  <rcc rId="79" sId="12" odxf="1" dxf="1">
    <oc r="Q5" t="inlineStr">
      <is>
        <r>
          <rPr>
            <b/>
            <sz val="11"/>
            <rFont val="Calibri"/>
            <family val="2"/>
          </rPr>
          <t>tCO2e/ha. año(promedio 25 años)</t>
        </r>
      </is>
    </oc>
    <nc r="Q5" t="inlineStr">
      <is>
        <t>tCO2e/ha. Año (promedio 25 años)</t>
      </is>
    </nc>
    <odxf>
      <font>
        <color auto="1"/>
      </font>
    </odxf>
    <ndxf>
      <font>
        <color auto="1"/>
      </font>
    </ndxf>
  </rcc>
  <rcv guid="{DEC59C64-1FAA-4885-B93C-7255F7DAE82A}" action="delete"/>
  <rdn rId="0" localSheetId="7" customView="1" name="Z_DEC59C64_1FAA_4885_B93C_7255F7DAE82A_.wvu.Rows" hidden="1" oldHidden="1">
    <formula>'3. Combustible de campo'!$19:$31</formula>
    <oldFormula>'3. Combustible de campo'!$19:$31</oldFormula>
  </rdn>
  <rdn rId="0" localSheetId="8" customView="1" name="Z_DEC59C64_1FAA_4885_B93C_7255F7DAE82A_.wvu.Rows" hidden="1" oldHidden="1">
    <formula>'4. Turba'!$26:$31</formula>
    <oldFormula>'4. Turba'!$26:$31</oldFormula>
  </rdn>
  <rdn rId="0" localSheetId="10" customView="1" name="Z_DEC59C64_1FAA_4885_B93C_7255F7DAE82A_.wvu.Rows" hidden="1" oldHidden="1">
    <formula>'6. Fertilizante y N2O'!$96:$101</formula>
    <oldFormula>'6. Fertilizante y N2O'!$96:$101</oldFormula>
  </rdn>
  <rdn rId="0" localSheetId="14" customView="1" name="Z_DEC59C64_1FAA_4885_B93C_7255F7DAE82A_.wvu.Rows" hidden="1" oldHidden="1">
    <formula>'Datos predeterminados'!$96:$355</formula>
    <oldFormula>'Datos predeterminados'!$96:$355</oldFormula>
  </rdn>
  <rcv guid="{DEC59C64-1FAA-4885-B93C-7255F7DAE82A}"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 sId="13" odxf="1" dxf="1">
    <oc r="A2" t="inlineStr">
      <is>
        <r>
          <rPr>
            <i/>
            <sz val="11"/>
            <rFont val="Calibri"/>
            <family val="2"/>
          </rPr>
          <t>Instrucciones: Si su nuevo desarrollo no incluirá las operaciones de una extractora. No es necesario introducir datos en esta hoja. Esta hoja contiene datos proyectados de la extractora, CPO y producción PK (t/año) y estima la producción de metano a partir de EEAP y el consumo de combustible en la extractora</t>
        </r>
        <r>
          <rPr>
            <i/>
            <sz val="11"/>
            <color theme="1"/>
            <rFont val="Calibri"/>
            <family val="2"/>
          </rPr>
          <t>. Se hace una provisión para la captura de metano para la quema o la generación de electricidad, para la importación de electricidad de la red, para la exportación de RFV y cáscara como fuentes de energía, para la exportación de los excedentes de la electricidad producida.</t>
        </r>
      </is>
    </oc>
    <nc r="A2" t="inlineStr">
      <is>
        <r>
          <rPr>
            <i/>
            <sz val="11"/>
            <rFont val="Calibri"/>
            <family val="2"/>
          </rPr>
          <t>Instrucciones: Si su nuevo desarrollo no incluirá las operaciones de una planta extractora. No es necesario introducir datos en esta hoja. Esta hoja contiene datos proyectados de la extractora, CPO y producción PK (t/año) y estima la producción de metano a partir de EEAP y el consumo de combustible en la planta extractora</t>
        </r>
        <r>
          <rPr>
            <i/>
            <sz val="11"/>
            <color theme="1"/>
            <rFont val="Calibri"/>
            <family val="2"/>
          </rPr>
          <t>. Se hace una provisión para la captura de metano para la quema o la generación de electricidad, para la importación de electricidad de la red, para la exportación de RFV y cáscara como fuentes de energía, y para la exportación de los excedentes de la electricidad producida.</t>
        </r>
      </is>
    </nc>
    <odxf>
      <font>
        <color auto="1"/>
      </font>
    </odxf>
    <ndxf>
      <font>
        <color auto="1"/>
      </font>
    </ndxf>
  </rcc>
  <rcc rId="85" sId="13" odxf="1" dxf="1">
    <oc r="A9" t="inlineStr">
      <is>
        <r>
          <rPr>
            <sz val="11"/>
            <color theme="1"/>
            <rFont val="Calibri"/>
            <family val="2"/>
          </rPr>
          <t>Producción APC Esperada tAPC/yr</t>
        </r>
      </is>
    </oc>
    <nc r="A9" t="inlineStr">
      <is>
        <t>Producción APC esperada tAPC/yr</t>
      </is>
    </nc>
    <odxf>
      <font>
        <sz val="11"/>
        <color theme="1"/>
        <name val="Calibri"/>
        <scheme val="minor"/>
      </font>
    </odxf>
    <ndxf>
      <font>
        <sz val="11"/>
        <color theme="1"/>
        <name val="Calibri"/>
        <scheme val="none"/>
      </font>
    </ndxf>
  </rcc>
  <rcc rId="86" sId="13" odxf="1" dxf="1">
    <oc r="A10" t="inlineStr">
      <is>
        <r>
          <rPr>
            <sz val="11"/>
            <color theme="1"/>
            <rFont val="Calibri"/>
            <family val="2"/>
          </rPr>
          <t>Producción PK Esperada tPK/yr</t>
        </r>
      </is>
    </oc>
    <nc r="A10" t="inlineStr">
      <is>
        <t>Producción PK esperada tPK/yr</t>
      </is>
    </nc>
    <odxf>
      <font>
        <sz val="11"/>
        <color theme="1"/>
        <name val="Calibri"/>
        <scheme val="minor"/>
      </font>
    </odxf>
    <ndxf>
      <font>
        <sz val="11"/>
        <color theme="1"/>
        <name val="Calibri"/>
        <scheme val="none"/>
      </font>
    </ndxf>
  </rcc>
  <rcc rId="87" sId="13">
    <oc r="A15" t="inlineStr">
      <is>
        <t>gasolina kg CO2e/l</t>
      </is>
    </oc>
    <nc r="A15" t="inlineStr">
      <is>
        <t>Gasolina kg CO2e/l</t>
      </is>
    </nc>
  </rcc>
  <rcc rId="88" sId="13" odxf="1" dxf="1">
    <oc r="A22" t="inlineStr">
      <is>
        <r>
          <rPr>
            <b/>
            <sz val="11"/>
            <color theme="1"/>
            <rFont val="Calibri"/>
            <family val="2"/>
          </rPr>
          <t xml:space="preserve">Emisiones del combustible en la extractora </t>
        </r>
      </is>
    </oc>
    <nc r="A22" t="inlineStr">
      <is>
        <t xml:space="preserve">Emisiones del combustible en la planta extractora </t>
      </is>
    </nc>
    <odxf>
      <font/>
    </odxf>
    <ndxf>
      <font/>
    </ndxf>
  </rcc>
  <rcc rId="89" sId="13">
    <oc r="D18" t="inlineStr">
      <is>
        <t>gasolina</t>
      </is>
    </oc>
    <nc r="D18" t="inlineStr">
      <is>
        <t>Gasolina</t>
      </is>
    </nc>
  </rcc>
  <rcc rId="90" sId="13">
    <oc r="B40">
      <f>IF(SUM(B37:B39)=100,"","WARNING!")</f>
    </oc>
    <nc r="B40">
      <f>IF(SUM(B37:B39)=100,"","ADVERTENCIA!")</f>
    </nc>
  </rcc>
  <rcc rId="91" sId="13" odxf="1" dxf="1">
    <oc r="A42" t="inlineStr">
      <is>
        <r>
          <rPr>
            <sz val="11"/>
            <rFont val="Calibri"/>
            <family val="2"/>
          </rPr>
          <t>CH</t>
        </r>
        <r>
          <rPr>
            <vertAlign val="subscript"/>
            <sz val="11"/>
            <color theme="1"/>
            <rFont val="Calibri"/>
            <family val="2"/>
          </rPr>
          <t>4</t>
        </r>
        <r>
          <rPr>
            <sz val="11"/>
            <color theme="1"/>
            <rFont val="Calibri"/>
            <family val="2"/>
          </rPr>
          <t xml:space="preserve"> perdidos de la digestión %</t>
        </r>
      </is>
    </oc>
    <nc r="A42" t="inlineStr">
      <is>
        <r>
          <rPr>
            <sz val="11"/>
            <rFont val="Calibri"/>
            <family val="2"/>
          </rPr>
          <t>CH</t>
        </r>
        <r>
          <rPr>
            <vertAlign val="subscript"/>
            <sz val="11"/>
            <color theme="1"/>
            <rFont val="Calibri"/>
            <family val="2"/>
          </rPr>
          <t>4</t>
        </r>
        <r>
          <rPr>
            <sz val="11"/>
            <color theme="1"/>
            <rFont val="Calibri"/>
            <family val="2"/>
          </rPr>
          <t xml:space="preserve"> perdido en la digestión %</t>
        </r>
      </is>
    </nc>
    <odxf>
      <font>
        <color auto="1"/>
      </font>
    </odxf>
    <ndxf>
      <font>
        <color auto="1"/>
      </font>
    </ndxf>
  </rcc>
  <rcc rId="92" sId="13" odxf="1" dxf="1">
    <oc r="A43" t="inlineStr">
      <is>
        <r>
          <rPr>
            <sz val="11"/>
            <rFont val="Calibri"/>
            <family val="2"/>
          </rPr>
          <t>CH</t>
        </r>
        <r>
          <rPr>
            <vertAlign val="subscript"/>
            <sz val="11"/>
            <color theme="1"/>
            <rFont val="Calibri"/>
            <family val="2"/>
          </rPr>
          <t>4 a</t>
        </r>
        <r>
          <rPr>
            <sz val="11"/>
            <color theme="1"/>
            <rFont val="Calibri"/>
            <family val="2"/>
          </rPr>
          <t xml:space="preserve"> partir de la digestión desviado a la quema %</t>
        </r>
      </is>
    </oc>
    <nc r="A43" t="inlineStr">
      <is>
        <r>
          <rPr>
            <sz val="11"/>
            <rFont val="Calibri"/>
            <family val="2"/>
          </rPr>
          <t>CH</t>
        </r>
        <r>
          <rPr>
            <vertAlign val="subscript"/>
            <sz val="11"/>
            <color theme="1"/>
            <rFont val="Calibri"/>
            <family val="2"/>
          </rPr>
          <t>4</t>
        </r>
        <r>
          <rPr>
            <sz val="11"/>
            <color theme="1"/>
            <rFont val="Calibri"/>
            <family val="2"/>
          </rPr>
          <t xml:space="preserve"> a partir de la digestión desviado a la quema %</t>
        </r>
      </is>
    </nc>
    <odxf>
      <font>
        <color auto="1"/>
      </font>
    </odxf>
    <ndxf>
      <font>
        <color auto="1"/>
      </font>
    </ndxf>
  </rcc>
  <rcc rId="93" sId="13" odxf="1" dxf="1">
    <oc r="A45" t="inlineStr">
      <is>
        <r>
          <rPr>
            <sz val="11"/>
            <rFont val="Calibri"/>
            <family val="2"/>
          </rPr>
          <t>CH</t>
        </r>
        <r>
          <rPr>
            <vertAlign val="subscript"/>
            <sz val="11"/>
            <color theme="1"/>
            <rFont val="Calibri"/>
            <family val="2"/>
          </rPr>
          <t>4</t>
        </r>
        <r>
          <rPr>
            <sz val="11"/>
            <color theme="1"/>
            <rFont val="Calibri"/>
            <family val="2"/>
          </rPr>
          <t xml:space="preserve"> desviado a la energía %</t>
        </r>
      </is>
    </oc>
    <nc r="A45" t="inlineStr">
      <is>
        <r>
          <rPr>
            <sz val="11"/>
            <rFont val="Calibri"/>
            <family val="2"/>
          </rPr>
          <t>CH</t>
        </r>
        <r>
          <rPr>
            <vertAlign val="subscript"/>
            <sz val="11"/>
            <color theme="1"/>
            <rFont val="Calibri"/>
            <family val="2"/>
          </rPr>
          <t>4</t>
        </r>
        <r>
          <rPr>
            <sz val="11"/>
            <color theme="1"/>
            <rFont val="Calibri"/>
            <family val="2"/>
          </rPr>
          <t xml:space="preserve"> desviado a energía %</t>
        </r>
      </is>
    </nc>
    <odxf>
      <font>
        <color auto="1"/>
      </font>
    </odxf>
    <ndxf>
      <font>
        <color auto="1"/>
      </font>
    </ndxf>
  </rcc>
  <rcc rId="94" sId="13" odxf="1" dxf="1">
    <oc r="A51" t="inlineStr">
      <is>
        <r>
          <rPr>
            <sz val="11"/>
            <rFont val="Calibri"/>
            <family val="2"/>
          </rPr>
          <t>Co-eficiente de Emisión de Electricidad kg CO</t>
        </r>
        <r>
          <rPr>
            <vertAlign val="subscript"/>
            <sz val="11"/>
            <color theme="1"/>
            <rFont val="Calibri"/>
            <family val="2"/>
          </rPr>
          <t>2</t>
        </r>
        <r>
          <rPr>
            <sz val="11"/>
            <color theme="1"/>
            <rFont val="Calibri"/>
            <family val="2"/>
          </rPr>
          <t>E/MJ</t>
        </r>
      </is>
    </oc>
    <nc r="A51" t="inlineStr">
      <is>
        <r>
          <rPr>
            <sz val="11"/>
            <rFont val="Calibri"/>
            <family val="2"/>
          </rPr>
          <t>Coeficiente de Emisión de Electricidad kg CO</t>
        </r>
        <r>
          <rPr>
            <vertAlign val="subscript"/>
            <sz val="11"/>
            <color theme="1"/>
            <rFont val="Calibri"/>
            <family val="2"/>
          </rPr>
          <t>2</t>
        </r>
        <r>
          <rPr>
            <sz val="11"/>
            <color theme="1"/>
            <rFont val="Calibri"/>
            <family val="2"/>
          </rPr>
          <t>E/MJ</t>
        </r>
      </is>
    </nc>
    <odxf>
      <font>
        <color auto="1"/>
      </font>
    </odxf>
    <ndxf>
      <font>
        <color auto="1"/>
      </font>
    </ndxf>
  </rcc>
  <rcc rId="95" sId="13" odxf="1" dxf="1">
    <oc r="A53" t="inlineStr">
      <is>
        <r>
          <rPr>
            <sz val="11"/>
            <rFont val="Calibri"/>
            <family val="2"/>
          </rPr>
          <t>CH</t>
        </r>
        <r>
          <rPr>
            <vertAlign val="subscript"/>
            <sz val="11"/>
            <color theme="1"/>
            <rFont val="Calibri"/>
            <family val="2"/>
          </rPr>
          <t>4</t>
        </r>
        <r>
          <rPr>
            <sz val="11"/>
            <color theme="1"/>
            <rFont val="Calibri"/>
            <family val="2"/>
          </rPr>
          <t xml:space="preserve"> perdidos de la digestión %</t>
        </r>
      </is>
    </oc>
    <nc r="A53" t="inlineStr">
      <is>
        <r>
          <rPr>
            <sz val="11"/>
            <rFont val="Calibri"/>
            <family val="2"/>
          </rPr>
          <t>CH</t>
        </r>
        <r>
          <rPr>
            <vertAlign val="subscript"/>
            <sz val="11"/>
            <color theme="1"/>
            <rFont val="Calibri"/>
            <family val="2"/>
          </rPr>
          <t>4</t>
        </r>
        <r>
          <rPr>
            <sz val="11"/>
            <color theme="1"/>
            <rFont val="Calibri"/>
            <family val="2"/>
          </rPr>
          <t xml:space="preserve"> perdido en la digestión %</t>
        </r>
      </is>
    </nc>
    <odxf>
      <font>
        <color auto="1"/>
      </font>
    </odxf>
    <ndxf>
      <font>
        <color auto="1"/>
      </font>
    </ndxf>
  </rcc>
  <rcc rId="96" sId="13" odxf="1" dxf="1">
    <oc r="A61" t="inlineStr">
      <is>
        <r>
          <rPr>
            <sz val="11"/>
            <rFont val="Calibri"/>
            <family val="2"/>
          </rPr>
          <t>El total de las emisiones de CH</t>
        </r>
        <r>
          <rPr>
            <vertAlign val="subscript"/>
            <sz val="11"/>
            <color theme="1"/>
            <rFont val="Calibri"/>
            <family val="2"/>
          </rPr>
          <t>4</t>
        </r>
        <r>
          <rPr>
            <sz val="11"/>
            <color theme="1"/>
            <rFont val="Calibri"/>
            <family val="2"/>
          </rPr>
          <t xml:space="preserve"> tCO</t>
        </r>
        <r>
          <rPr>
            <vertAlign val="subscript"/>
            <sz val="11"/>
            <color theme="1"/>
            <rFont val="Calibri"/>
            <family val="2"/>
          </rPr>
          <t>2</t>
        </r>
        <r>
          <rPr>
            <sz val="11"/>
            <color theme="1"/>
            <rFont val="Calibri"/>
            <family val="2"/>
          </rPr>
          <t>e</t>
        </r>
      </is>
    </oc>
    <nc r="A61" t="inlineStr">
      <is>
        <r>
          <rPr>
            <sz val="11"/>
            <rFont val="Calibri"/>
            <family val="2"/>
          </rPr>
          <t>Total de las emisiones de CH</t>
        </r>
        <r>
          <rPr>
            <vertAlign val="subscript"/>
            <sz val="11"/>
            <color theme="1"/>
            <rFont val="Calibri"/>
            <family val="2"/>
          </rPr>
          <t>4</t>
        </r>
        <r>
          <rPr>
            <sz val="11"/>
            <color theme="1"/>
            <rFont val="Calibri"/>
            <family val="2"/>
          </rPr>
          <t xml:space="preserve"> tCO</t>
        </r>
        <r>
          <rPr>
            <vertAlign val="subscript"/>
            <sz val="11"/>
            <color theme="1"/>
            <rFont val="Calibri"/>
            <family val="2"/>
          </rPr>
          <t>2</t>
        </r>
        <r>
          <rPr>
            <sz val="11"/>
            <color theme="1"/>
            <rFont val="Calibri"/>
            <family val="2"/>
          </rPr>
          <t>e</t>
        </r>
      </is>
    </nc>
    <odxf>
      <font>
        <color auto="1"/>
      </font>
    </odxf>
    <ndxf>
      <font>
        <color auto="1"/>
      </font>
    </ndxf>
  </rcc>
  <rcc rId="97" sId="13" odxf="1" dxf="1">
    <oc r="G39" t="inlineStr">
      <is>
        <r>
          <rPr>
            <sz val="11"/>
            <color theme="1"/>
            <rFont val="Calibri"/>
            <family val="2"/>
          </rPr>
          <t xml:space="preserve">Factores derivados de la hoja "las emisiones de GEI de la electricidad adquirida" por Protocol GEI (última actualización en mayo de 2015). La información de origen de esta hoja de cálculo son los factores de emisión de la AIE para 2012. </t>
        </r>
      </is>
    </oc>
    <nc r="G39" t="inlineStr">
      <is>
        <t xml:space="preserve">Factores derivados de la hoja "Emisiones de GEI de la electricidad adquirida" por Protocol GEI (última actualización en mayo de 2015). La información de origen de esta hoja de cálculo son los factores de emisión de la AIE para 2012. </t>
      </is>
    </nc>
    <odxf>
      <font>
        <sz val="11"/>
        <color theme="1"/>
        <name val="Calibri"/>
        <scheme val="minor"/>
      </font>
    </odxf>
    <ndxf>
      <font>
        <sz val="11"/>
        <color theme="1"/>
        <name val="Calibri"/>
        <scheme val="none"/>
      </font>
    </ndxf>
  </rcc>
  <rcv guid="{DEC59C64-1FAA-4885-B93C-7255F7DAE82A}" action="delete"/>
  <rdn rId="0" localSheetId="7" customView="1" name="Z_DEC59C64_1FAA_4885_B93C_7255F7DAE82A_.wvu.Rows" hidden="1" oldHidden="1">
    <formula>'3. Combustible de campo'!$19:$31</formula>
    <oldFormula>'3. Combustible de campo'!$19:$31</oldFormula>
  </rdn>
  <rdn rId="0" localSheetId="8" customView="1" name="Z_DEC59C64_1FAA_4885_B93C_7255F7DAE82A_.wvu.Rows" hidden="1" oldHidden="1">
    <formula>'4. Turba'!$26:$31</formula>
    <oldFormula>'4. Turba'!$26:$31</oldFormula>
  </rdn>
  <rdn rId="0" localSheetId="10" customView="1" name="Z_DEC59C64_1FAA_4885_B93C_7255F7DAE82A_.wvu.Rows" hidden="1" oldHidden="1">
    <formula>'6. Fertilizante y N2O'!$96:$101</formula>
    <oldFormula>'6. Fertilizante y N2O'!$96:$101</oldFormula>
  </rdn>
  <rdn rId="0" localSheetId="14" customView="1" name="Z_DEC59C64_1FAA_4885_B93C_7255F7DAE82A_.wvu.Rows" hidden="1" oldHidden="1">
    <formula>'Datos predeterminados'!$96:$355</formula>
    <oldFormula>'Datos predeterminados'!$96:$355</oldFormula>
  </rdn>
  <rcv guid="{DEC59C64-1FAA-4885-B93C-7255F7DAE82A}"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13" odxf="1" dxf="1">
    <oc r="A78" t="inlineStr">
      <is>
        <r>
          <rPr>
            <sz val="11"/>
            <rFont val="Calibri"/>
            <family val="2"/>
          </rPr>
          <t>% RFV para otros usos (por ejemplo, grabar en caldera)</t>
        </r>
      </is>
    </oc>
    <nc r="A78" t="inlineStr">
      <is>
        <t>% RFV para otros usos (p. ej. ahorrar en caldera)</t>
      </is>
    </nc>
    <odxf>
      <font>
        <color auto="1"/>
      </font>
    </odxf>
    <ndxf>
      <font>
        <color auto="1"/>
      </font>
    </ndxf>
  </rcc>
  <rfmt sheetId="13" sqref="B79" start="0" length="0">
    <dxf>
      <font>
        <b/>
        <sz val="11"/>
        <color rgb="FFFF0000"/>
        <name val="Calibri"/>
        <scheme val="minor"/>
      </font>
      <alignment horizontal="right" vertical="top" readingOrder="0"/>
    </dxf>
  </rfmt>
  <rcc rId="103" sId="13">
    <oc r="B79">
      <f>IF(SUM(B75:B78)=100,"","WARNING!")</f>
    </oc>
    <nc r="B79">
      <f>IF(SUM(B75:B78)=100,"","¡ADVERTENCIA!")</f>
    </nc>
  </rcc>
  <rcc rId="104" sId="13" odxf="1" dxf="1">
    <oc r="A80" t="inlineStr">
      <is>
        <r>
          <rPr>
            <sz val="11"/>
            <color theme="1"/>
            <rFont val="Calibri"/>
            <family val="2"/>
          </rPr>
          <t>La producción de energía MJ/t de RFV</t>
        </r>
      </is>
    </oc>
    <nc r="A80" t="inlineStr">
      <is>
        <t>Producción de energía MJ/t de RFV</t>
      </is>
    </nc>
    <odxf>
      <font>
        <sz val="11"/>
        <color theme="1"/>
        <name val="Calibri"/>
        <scheme val="minor"/>
      </font>
    </odxf>
    <ndxf>
      <font>
        <sz val="11"/>
        <color theme="1"/>
        <name val="Calibri"/>
        <scheme val="none"/>
      </font>
    </ndxf>
  </rcc>
  <rcc rId="105" sId="13" odxf="1" dxf="1">
    <oc r="A64" t="inlineStr">
      <is>
        <r>
          <rPr>
            <sz val="11"/>
            <rFont val="Calibri"/>
            <family val="2"/>
          </rPr>
          <t>Co-eficiente de Emisión de Electricidad kg CO</t>
        </r>
        <r>
          <rPr>
            <vertAlign val="subscript"/>
            <sz val="11"/>
            <color theme="1"/>
            <rFont val="Calibri"/>
            <family val="2"/>
          </rPr>
          <t>2</t>
        </r>
        <r>
          <rPr>
            <sz val="11"/>
            <color theme="1"/>
            <rFont val="Calibri"/>
            <family val="2"/>
          </rPr>
          <t>E/MJ</t>
        </r>
      </is>
    </oc>
    <nc r="A64" t="inlineStr">
      <is>
        <r>
          <rPr>
            <sz val="11"/>
            <rFont val="Calibri"/>
            <family val="2"/>
          </rPr>
          <t>Coeficiente de Emisión de Electricidad kg CO</t>
        </r>
        <r>
          <rPr>
            <vertAlign val="subscript"/>
            <sz val="11"/>
            <color theme="1"/>
            <rFont val="Calibri"/>
            <family val="2"/>
          </rPr>
          <t>2</t>
        </r>
        <r>
          <rPr>
            <sz val="11"/>
            <color theme="1"/>
            <rFont val="Calibri"/>
            <family val="2"/>
          </rPr>
          <t>E/MJ</t>
        </r>
      </is>
    </nc>
    <odxf>
      <font>
        <color auto="1"/>
      </font>
    </odxf>
    <ndxf>
      <font>
        <color auto="1"/>
      </font>
    </ndxf>
  </rcc>
  <rfmt sheetId="13" sqref="A66" start="0" length="0">
    <dxf>
      <font>
        <color auto="1"/>
      </font>
    </dxf>
  </rfmt>
  <rfmt sheetId="13" sqref="A66">
    <dxf>
      <alignment wrapText="1" readingOrder="0"/>
    </dxf>
  </rfmt>
  <rcc rId="106" sId="13">
    <oc r="A66" t="inlineStr">
      <is>
        <r>
          <rPr>
            <sz val="11"/>
            <rFont val="Calibri"/>
            <family val="2"/>
          </rPr>
          <t>Excedente de electricidad exportado a viviendas de obreros/grid, kWh/año</t>
        </r>
      </is>
    </oc>
    <nc r="A66" t="inlineStr">
      <is>
        <t>Excedente de electricidad exportado a viviendas de obreros o a la red (kWh/año)</t>
      </is>
    </nc>
  </rcc>
  <rcv guid="{DEC59C64-1FAA-4885-B93C-7255F7DAE82A}" action="delete"/>
  <rdn rId="0" localSheetId="7" customView="1" name="Z_DEC59C64_1FAA_4885_B93C_7255F7DAE82A_.wvu.Rows" hidden="1" oldHidden="1">
    <formula>'3. Combustible de campo'!$19:$31</formula>
    <oldFormula>'3. Combustible de campo'!$19:$31</oldFormula>
  </rdn>
  <rdn rId="0" localSheetId="8" customView="1" name="Z_DEC59C64_1FAA_4885_B93C_7255F7DAE82A_.wvu.Rows" hidden="1" oldHidden="1">
    <formula>'4. Turba'!$26:$31</formula>
    <oldFormula>'4. Turba'!$26:$31</oldFormula>
  </rdn>
  <rdn rId="0" localSheetId="10" customView="1" name="Z_DEC59C64_1FAA_4885_B93C_7255F7DAE82A_.wvu.Rows" hidden="1" oldHidden="1">
    <formula>'6. Fertilizante y N2O'!$96:$101</formula>
    <oldFormula>'6. Fertilizante y N2O'!$96:$101</oldFormula>
  </rdn>
  <rdn rId="0" localSheetId="14" customView="1" name="Z_DEC59C64_1FAA_4885_B93C_7255F7DAE82A_.wvu.Rows" hidden="1" oldHidden="1">
    <formula>'Datos predeterminados'!$96:$355</formula>
    <oldFormula>'Datos predeterminados'!$96:$355</oldFormula>
  </rdn>
  <rcv guid="{DEC59C64-1FAA-4885-B93C-7255F7DAE82A}"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 sId="14" odxf="1" dxf="1">
    <oc r="A3" t="inlineStr">
      <is>
        <r>
          <rPr>
            <i/>
            <sz val="11"/>
            <rFont val="Calibri"/>
            <family val="2"/>
          </rPr>
          <t xml:space="preserve">Esta hoja contiene factores de conversión estándar, y los datos que se necesitan para la calculadora, pero normalmente no están disponibles desde los productores de palma de aceite. Los valores de las reservas de carbono en los usos del suelo serán actualizados con los valores proporcionados por GHGWG2 (WS3) una vez que estos sean revisados y publicados (Agus et al. en prensa [25]). </t>
        </r>
      </is>
    </oc>
    <nc r="A3" t="inlineStr">
      <is>
        <t xml:space="preserve">Esta hoja contiene factores de conversión estándar, y los datos que se necesitan para la calculadora, pero normalmente no están disponibles de los productores de palma de aceite. Los valores de las reservas de carbono en los usos del suelo serán actualizados con los valores proporcionados por GHGWG2 (WS3), una vez que estos sean revisados y publicados (Agus et al. en prensa [25]). </t>
      </is>
    </nc>
    <odxf>
      <font>
        <color auto="1"/>
      </font>
    </odxf>
    <ndxf>
      <font>
        <color auto="1"/>
      </font>
    </ndxf>
  </rcc>
  <rcc rId="112" sId="14">
    <oc r="A8" t="inlineStr">
      <is>
        <t>gasolina kg CO2e/l</t>
      </is>
    </oc>
    <nc r="A8" t="inlineStr">
      <is>
        <t>Gasolina kg CO2e/l</t>
      </is>
    </nc>
  </rcc>
  <rfmt sheetId="14" sqref="A10" start="0" length="0">
    <dxf>
      <font>
        <sz val="11"/>
        <color theme="1"/>
        <name val="Calibri"/>
        <scheme val="none"/>
      </font>
    </dxf>
  </rfmt>
  <rcc rId="113" sId="14">
    <oc r="A10" t="inlineStr">
      <is>
        <r>
          <rPr>
            <sz val="11"/>
            <color theme="1"/>
            <rFont val="Calibri"/>
            <family val="2"/>
          </rPr>
          <t>N Directo</t>
        </r>
        <r>
          <rPr>
            <vertAlign val="subscript"/>
            <sz val="11"/>
            <color rgb="FF000000"/>
            <rFont val="Calibri"/>
            <family val="2"/>
          </rPr>
          <t>2</t>
        </r>
        <r>
          <rPr>
            <sz val="11"/>
            <color rgb="FF000000"/>
            <rFont val="Calibri"/>
            <family val="2"/>
          </rPr>
          <t>O producción kgN</t>
        </r>
        <r>
          <rPr>
            <vertAlign val="subscript"/>
            <sz val="11"/>
            <color rgb="FF000000"/>
            <rFont val="Calibri"/>
            <family val="2"/>
          </rPr>
          <t>2</t>
        </r>
        <r>
          <rPr>
            <sz val="11"/>
            <color rgb="FF000000"/>
            <rFont val="Calibri"/>
            <family val="2"/>
          </rPr>
          <t>O-N/kg aplicado N</t>
        </r>
      </is>
    </oc>
    <nc r="A10" t="inlineStr">
      <is>
        <r>
          <t>Producción de N</t>
        </r>
        <r>
          <rPr>
            <vertAlign val="subscript"/>
            <sz val="11"/>
            <color rgb="FF000000"/>
            <rFont val="Calibri"/>
            <family val="2"/>
          </rPr>
          <t>2</t>
        </r>
        <r>
          <rPr>
            <sz val="11"/>
            <color rgb="FF000000"/>
            <rFont val="Calibri"/>
            <family val="2"/>
          </rPr>
          <t>O  directa kgN</t>
        </r>
        <r>
          <rPr>
            <vertAlign val="subscript"/>
            <sz val="11"/>
            <color rgb="FF000000"/>
            <rFont val="Calibri"/>
            <family val="2"/>
          </rPr>
          <t>2</t>
        </r>
        <r>
          <rPr>
            <sz val="11"/>
            <color rgb="FF000000"/>
            <rFont val="Calibri"/>
            <family val="2"/>
          </rPr>
          <t>O-N/kg aplicado N</t>
        </r>
      </is>
    </nc>
  </rcc>
  <rcc rId="114" sId="14" odxf="1" dxf="1">
    <oc r="A18" t="inlineStr">
      <is>
        <r>
          <rPr>
            <b/>
            <sz val="11"/>
            <color theme="1"/>
            <rFont val="Calibri"/>
            <family val="2"/>
          </rPr>
          <t>Extractora</t>
        </r>
      </is>
    </oc>
    <nc r="A18" t="inlineStr">
      <is>
        <t>Planta extractora</t>
      </is>
    </nc>
    <odxf>
      <font/>
    </odxf>
    <ndxf>
      <font/>
    </ndxf>
  </rcc>
  <rcc rId="115" sId="14" odxf="1" dxf="1">
    <oc r="A23" t="inlineStr">
      <is>
        <r>
          <rPr>
            <sz val="11"/>
            <rFont val="Calibri"/>
            <family val="2"/>
          </rPr>
          <t>CH</t>
        </r>
        <r>
          <rPr>
            <vertAlign val="subscript"/>
            <sz val="11"/>
            <color rgb="FF000000"/>
            <rFont val="Calibri"/>
            <family val="2"/>
          </rPr>
          <t>4</t>
        </r>
        <r>
          <rPr>
            <sz val="11"/>
            <color rgb="FF000000"/>
            <rFont val="Calibri"/>
            <family val="2"/>
          </rPr>
          <t xml:space="preserve"> perdidos de la digestión %</t>
        </r>
      </is>
    </oc>
    <nc r="A23" t="inlineStr">
      <is>
        <r>
          <rPr>
            <sz val="11"/>
            <rFont val="Calibri"/>
            <family val="2"/>
          </rPr>
          <t>CH</t>
        </r>
        <r>
          <rPr>
            <vertAlign val="subscript"/>
            <sz val="11"/>
            <color rgb="FF000000"/>
            <rFont val="Calibri"/>
            <family val="2"/>
          </rPr>
          <t>4</t>
        </r>
        <r>
          <rPr>
            <sz val="11"/>
            <color rgb="FF000000"/>
            <rFont val="Calibri"/>
            <family val="2"/>
          </rPr>
          <t xml:space="preserve"> perdido en la digestión (%)</t>
        </r>
      </is>
    </nc>
    <odxf>
      <font>
        <color auto="1"/>
      </font>
    </odxf>
    <ndxf>
      <font>
        <color auto="1"/>
      </font>
    </ndxf>
  </rcc>
  <rcc rId="116" sId="14" odxf="1" dxf="1">
    <oc r="A24" t="inlineStr">
      <is>
        <r>
          <rPr>
            <sz val="11"/>
            <rFont val="Calibri"/>
            <family val="2"/>
          </rPr>
          <t>CH</t>
        </r>
        <r>
          <rPr>
            <vertAlign val="subscript"/>
            <sz val="11"/>
            <color theme="1"/>
            <rFont val="Calibri"/>
            <family val="2"/>
          </rPr>
          <t>4 a</t>
        </r>
        <r>
          <rPr>
            <sz val="11"/>
            <color theme="1"/>
            <rFont val="Calibri"/>
            <family val="2"/>
          </rPr>
          <t xml:space="preserve"> partir de la digestión desviado al quema %</t>
        </r>
      </is>
    </oc>
    <nc r="A24" t="inlineStr">
      <is>
        <r>
          <rPr>
            <sz val="11"/>
            <rFont val="Calibri"/>
            <family val="2"/>
          </rPr>
          <t>CH</t>
        </r>
        <r>
          <rPr>
            <vertAlign val="subscript"/>
            <sz val="11"/>
            <color theme="1"/>
            <rFont val="Calibri"/>
            <family val="2"/>
          </rPr>
          <t>4</t>
        </r>
        <r>
          <rPr>
            <sz val="11"/>
            <color theme="1"/>
            <rFont val="Calibri"/>
            <family val="2"/>
          </rPr>
          <t xml:space="preserve"> a partir de la digestión desviado a la quema (%)</t>
        </r>
      </is>
    </nc>
    <odxf>
      <font>
        <color auto="1"/>
      </font>
    </odxf>
    <ndxf>
      <font>
        <color auto="1"/>
      </font>
    </ndxf>
  </rcc>
  <rfmt sheetId="14" sqref="A24">
    <dxf>
      <alignment wrapText="1" readingOrder="0"/>
    </dxf>
  </rfmt>
  <rfmt sheetId="14" sqref="A15">
    <dxf>
      <alignment wrapText="1" readingOrder="0"/>
    </dxf>
  </rfmt>
  <rcc rId="117" sId="14" odxf="1" dxf="1">
    <oc r="A30" t="inlineStr">
      <is>
        <r>
          <rPr>
            <sz val="11"/>
            <rFont val="Calibri"/>
            <family val="2"/>
          </rPr>
          <t>Co-eficiente de Emisión de Electricidad kg CO</t>
        </r>
        <r>
          <rPr>
            <vertAlign val="subscript"/>
            <sz val="11"/>
            <color theme="1"/>
            <rFont val="Calibri"/>
            <family val="2"/>
          </rPr>
          <t>2</t>
        </r>
        <r>
          <rPr>
            <sz val="11"/>
            <color theme="1"/>
            <rFont val="Calibri"/>
            <family val="2"/>
          </rPr>
          <t>E/MJ</t>
        </r>
      </is>
    </oc>
    <nc r="A30" t="inlineStr">
      <is>
        <r>
          <rPr>
            <sz val="11"/>
            <rFont val="Calibri"/>
            <family val="2"/>
          </rPr>
          <t>Coeficiente de Emisión de Electricidad kg CO</t>
        </r>
        <r>
          <rPr>
            <vertAlign val="subscript"/>
            <sz val="11"/>
            <color theme="1"/>
            <rFont val="Calibri"/>
            <family val="2"/>
          </rPr>
          <t>2</t>
        </r>
        <r>
          <rPr>
            <sz val="11"/>
            <color theme="1"/>
            <rFont val="Calibri"/>
            <family val="2"/>
          </rPr>
          <t>E/MJ</t>
        </r>
      </is>
    </nc>
    <odxf>
      <font>
        <color auto="1"/>
      </font>
    </odxf>
    <ndxf>
      <font>
        <color auto="1"/>
      </font>
    </ndxf>
  </rcc>
  <rcc rId="118" sId="14" odxf="1" dxf="1">
    <oc r="A32" t="inlineStr">
      <is>
        <r>
          <rPr>
            <sz val="11"/>
            <color theme="1"/>
            <rFont val="Calibri"/>
            <family val="2"/>
          </rPr>
          <t>Eficiencia de caldero de RFV %</t>
        </r>
      </is>
    </oc>
    <nc r="A32" t="inlineStr">
      <is>
        <t>Eficiencia de la caldera de RFV %</t>
      </is>
    </nc>
    <odxf>
      <font>
        <sz val="11"/>
        <color theme="1"/>
        <name val="Calibri"/>
        <scheme val="minor"/>
      </font>
    </odxf>
    <ndxf>
      <font>
        <sz val="11"/>
        <color theme="1"/>
        <name val="Calibri"/>
        <scheme val="none"/>
      </font>
    </ndxf>
  </rcc>
  <rcc rId="119" sId="14" odxf="1" dxf="1">
    <oc r="A33" t="inlineStr">
      <is>
        <r>
          <rPr>
            <sz val="11"/>
            <color theme="1"/>
            <rFont val="Calibri"/>
            <family val="2"/>
          </rPr>
          <t>Eficiencia alternador turbina RFV %</t>
        </r>
      </is>
    </oc>
    <nc r="A33" t="inlineStr">
      <is>
        <t>Eficiencia del alternador de la turbina RFV %</t>
      </is>
    </nc>
    <odxf>
      <font>
        <sz val="11"/>
        <color theme="1"/>
        <name val="Calibri"/>
        <scheme val="minor"/>
      </font>
    </odxf>
    <ndxf>
      <font>
        <sz val="11"/>
        <color theme="1"/>
        <name val="Calibri"/>
        <scheme val="none"/>
      </font>
    </ndxf>
  </rcc>
  <rcc rId="120" sId="14" odxf="1" dxf="1">
    <oc r="A34" t="inlineStr">
      <is>
        <r>
          <rPr>
            <sz val="11"/>
            <color theme="1"/>
            <rFont val="Calibri"/>
            <family val="2"/>
          </rPr>
          <t>El consumo de diesel para el transporte por carretera RFV l/km.t</t>
        </r>
      </is>
    </oc>
    <nc r="A34" t="inlineStr">
      <is>
        <t>Consumo de diesel para el transporte por carretera RFV l/km.t</t>
      </is>
    </nc>
    <odxf>
      <font>
        <sz val="11"/>
        <color theme="1"/>
        <name val="Calibri"/>
        <scheme val="minor"/>
      </font>
    </odxf>
    <ndxf>
      <font>
        <sz val="11"/>
        <color theme="1"/>
        <name val="Calibri"/>
        <scheme val="none"/>
      </font>
    </ndxf>
  </rcc>
  <rcc rId="121" sId="14" odxf="1" dxf="1">
    <oc r="A35" t="inlineStr">
      <is>
        <r>
          <rPr>
            <sz val="11"/>
            <color theme="1"/>
            <rFont val="Calibri"/>
            <family val="2"/>
          </rPr>
          <t xml:space="preserve">Factor de corrección del modelo para laguna profunda </t>
        </r>
      </is>
    </oc>
    <nc r="A35" t="inlineStr">
      <is>
        <t>Factor de corrección del modelo para albercas profundas</t>
      </is>
    </nc>
    <odxf>
      <font>
        <sz val="11"/>
        <color theme="1"/>
        <name val="Calibri"/>
        <scheme val="minor"/>
      </font>
    </odxf>
    <ndxf>
      <font>
        <sz val="11"/>
        <color theme="1"/>
        <name val="Calibri"/>
        <scheme val="none"/>
      </font>
    </ndxf>
  </rcc>
  <rcc rId="122" sId="14" odxf="1" dxf="1">
    <oc r="E18" t="inlineStr">
      <is>
        <r>
          <rPr>
            <b/>
            <sz val="11"/>
            <color theme="1"/>
            <rFont val="Calibri"/>
            <family val="2"/>
          </rPr>
          <t>Anterior uso del suelo</t>
        </r>
      </is>
    </oc>
    <nc r="E18" t="inlineStr">
      <is>
        <t>Uso anterior del suelo</t>
      </is>
    </nc>
    <odxf>
      <font/>
    </odxf>
    <ndxf>
      <font/>
    </ndxf>
  </rcc>
  <rfmt sheetId="14" sqref="C66:D66">
    <dxf>
      <alignment horizontal="left" readingOrder="0"/>
    </dxf>
  </rfmt>
  <rcv guid="{DEC59C64-1FAA-4885-B93C-7255F7DAE82A}" action="delete"/>
  <rdn rId="0" localSheetId="7" customView="1" name="Z_DEC59C64_1FAA_4885_B93C_7255F7DAE82A_.wvu.Rows" hidden="1" oldHidden="1">
    <formula>'3. Combustible de campo'!$19:$31</formula>
    <oldFormula>'3. Combustible de campo'!$19:$31</oldFormula>
  </rdn>
  <rdn rId="0" localSheetId="8" customView="1" name="Z_DEC59C64_1FAA_4885_B93C_7255F7DAE82A_.wvu.Rows" hidden="1" oldHidden="1">
    <formula>'4. Turba'!$26:$31</formula>
    <oldFormula>'4. Turba'!$26:$31</oldFormula>
  </rdn>
  <rdn rId="0" localSheetId="10" customView="1" name="Z_DEC59C64_1FAA_4885_B93C_7255F7DAE82A_.wvu.Rows" hidden="1" oldHidden="1">
    <formula>'6. Fertilizante y N2O'!$96:$101</formula>
    <oldFormula>'6. Fertilizante y N2O'!$96:$101</oldFormula>
  </rdn>
  <rdn rId="0" localSheetId="14" customView="1" name="Z_DEC59C64_1FAA_4885_B93C_7255F7DAE82A_.wvu.Rows" hidden="1" oldHidden="1">
    <formula>'Datos predeterminados'!$96:$355</formula>
    <oldFormula>'Datos predeterminados'!$96:$355</oldFormula>
  </rdn>
  <rcv guid="{DEC59C64-1FAA-4885-B93C-7255F7DAE82A}"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7" customView="1" name="Z_D046371F_D020_41A3_95B7_6C43C3338B6C_.wvu.Rows" hidden="1" oldHidden="1">
    <formula>'3. Combustible de campo'!$19:$31</formula>
  </rdn>
  <rdn rId="0" localSheetId="8" customView="1" name="Z_D046371F_D020_41A3_95B7_6C43C3338B6C_.wvu.Rows" hidden="1" oldHidden="1">
    <formula>'4. Turba'!$26:$31</formula>
  </rdn>
  <rdn rId="0" localSheetId="10" customView="1" name="Z_D046371F_D020_41A3_95B7_6C43C3338B6C_.wvu.Rows" hidden="1" oldHidden="1">
    <formula>'6. Fertilizante y N2O'!$96:$101</formula>
  </rdn>
  <rdn rId="0" localSheetId="14" customView="1" name="Z_D046371F_D020_41A3_95B7_6C43C3338B6C_.wvu.Rows" hidden="1" oldHidden="1">
    <formula>'Datos predeterminados'!$96:$355</formula>
  </rdn>
  <rcv guid="{D046371F-D020-41A3-95B7-6C43C3338B6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3" t="inlineStr">
      <is>
        <r>
          <rPr>
            <b/>
            <sz val="14"/>
            <color rgb="FF1F497D" tint="-0.249977111117893"/>
            <rFont val="Calibri"/>
            <family val="2"/>
          </rPr>
          <t xml:space="preserve">Versión: Agosto 2016
</t>
        </r>
        <r>
          <rPr>
            <sz val="14"/>
            <color theme="1"/>
            <rFont val="Calibri"/>
            <family val="2"/>
          </rPr>
          <t>Nota: Anteriormente fue lanzada una hoja de cálculo de Excel, "PalmGHG Simplificada para Uso del C7.8" para su uso junto con el Procedimiento de la RSPO de Evaluación de GEI para Nuevas Plantaciones - Versión de diciembre de 2014. Esta "Calculadora de GEI para Nuevo Desarrollos - Versión de agosto de 2016" la reemplaza. 
Esta "Calculadora de GEI para Nuevo Desarrollos" ha sido adaptada para ajustarse a los requisitos del "Procedimiento de la RSPO de Evaluación de GEI para Nuevas Plantaciones - Versión de agosto de 2016". El diseño de la Calculadora ha sido adaptado también para simplificar y clarificar el proceso de ingreso de datos para los usuarios.
La RSPO también agradecería que se le informara acerca de cualquier problema con el uso de la Calculadora, y acogería con beneplácito estos y otros comentarios para que puedan ser considerados para versiones posteriores de la Calculadora. Los comentarios deben enviarse a rspo@rspo.org.</t>
        </r>
      </is>
    </oc>
    <nc r="A3" t="inlineStr">
      <is>
        <r>
          <rPr>
            <b/>
            <sz val="14"/>
            <color rgb="FF1F497D" tint="-0.249977111117893"/>
            <rFont val="Calibri"/>
            <family val="2"/>
          </rPr>
          <t xml:space="preserve">Versión: Agosto 2016
</t>
        </r>
        <r>
          <rPr>
            <sz val="14"/>
            <color theme="1"/>
            <rFont val="Calibri"/>
            <family val="2"/>
          </rPr>
          <t>Nota: Anteriormente fue lanzada una hoja de cálculo de Excel, "PalmGHG Simplificada para Uso del C7.8" para su uso junto con el Procedimiento de la RSPO de Evaluación de GEI para Nuevas Plantaciones - Versión de diciembre de 2014. Esta "Calculadora de GEI para Nuevo Desarrollos - Versión de agosto de 2016" la reemplaza. 
Esta "Calculadora de GEI para Nuevo Desarrollos" ha sido adaptada para ajustarse a los requisitos del "Procedimiento de la RSPO de Evaluación de GEI para Nuevas Plantaciones - Versión de agosto de 2016". El diseño de la Calculadora ha sido adaptado también para simplificar y clarificar el proceso de ingreso de datos para los usuarios.
La RSPO agradecerá que se le informe acerca de cualquier problema con el uso de la Calculadora, y recibirá con beneplácito estos y otros comentarios para que puedan ser considerados para versiones posteriores de la Calculadora. Los comentarios deben enviarse a rspo@rspo.org.</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3">
    <oc r="A2" t="inlineStr">
      <is>
        <r>
          <rPr>
            <i/>
            <sz val="11"/>
            <color theme="1"/>
            <rFont val="Calibri"/>
            <family val="2"/>
          </rPr>
          <t xml:space="preserve">Nota: El contenido de las celdas de las hojas de cálculo está codificado por color de la siguiente manera: 
</t>
        </r>
        <r>
          <rPr>
            <b/>
            <sz val="11"/>
            <color rgb="FFFF0000"/>
            <rFont val="Calibri"/>
            <family val="2"/>
          </rPr>
          <t xml:space="preserve">Entradas de datos - Definido por el Usuario
</t>
        </r>
        <r>
          <rPr>
            <b/>
            <sz val="11"/>
            <color rgb="FFC0504D" tint="-0.249977111117893"/>
            <rFont val="Calibri"/>
            <family val="2"/>
          </rPr>
          <t xml:space="preserve">Entradas de Datos - Valores Predeterminados
</t>
        </r>
        <r>
          <rPr>
            <b/>
            <sz val="11"/>
            <color rgb="FF00B050"/>
            <rFont val="Calibri"/>
            <family val="2"/>
          </rPr>
          <t>Enlaces</t>
        </r>
        <r>
          <rPr>
            <b/>
            <sz val="11"/>
            <color theme="1"/>
            <rFont val="Calibri"/>
            <family val="2"/>
          </rPr>
          <t xml:space="preserve">, </t>
        </r>
        <r>
          <rPr>
            <b/>
            <sz val="11"/>
            <color rgb="FF0070C0"/>
            <rFont val="Calibri"/>
            <family val="2"/>
          </rPr>
          <t>Cálculos</t>
        </r>
        <r>
          <rPr>
            <i/>
            <sz val="11"/>
            <color theme="1"/>
            <rFont val="Calibri"/>
            <family val="2"/>
          </rPr>
          <t xml:space="preserve">
Algunas hojas de cálculo y celdas individuales están bloqueadas para evitar que los usuarios sobrescriban accidentalmente su contenido.</t>
        </r>
      </is>
    </oc>
    <nc r="A2" t="inlineStr">
      <is>
        <r>
          <t xml:space="preserve">Nota: El contenido de las celdas de las hojas de cálculo está codificado por colores de la siguiente manera: 
</t>
        </r>
        <r>
          <rPr>
            <b/>
            <sz val="11"/>
            <color rgb="FFFF0000"/>
            <rFont val="Calibri"/>
            <family val="2"/>
          </rPr>
          <t xml:space="preserve">Entradas de datos - Definido por el Usuario
</t>
        </r>
        <r>
          <rPr>
            <b/>
            <sz val="11"/>
            <color rgb="FFC0504D" tint="-0.249977111117893"/>
            <rFont val="Calibri"/>
            <family val="2"/>
          </rPr>
          <t xml:space="preserve">Entradas de Datos - Valores Predeterminados
</t>
        </r>
        <r>
          <rPr>
            <b/>
            <sz val="11"/>
            <color rgb="FF00B050"/>
            <rFont val="Calibri"/>
            <family val="2"/>
          </rPr>
          <t>Enlaces</t>
        </r>
        <r>
          <rPr>
            <b/>
            <sz val="11"/>
            <color theme="1"/>
            <rFont val="Calibri"/>
            <family val="2"/>
          </rPr>
          <t xml:space="preserve">, </t>
        </r>
        <r>
          <rPr>
            <b/>
            <sz val="11"/>
            <color rgb="FF0070C0"/>
            <rFont val="Calibri"/>
            <family val="2"/>
          </rPr>
          <t>Cálculos</t>
        </r>
        <r>
          <rPr>
            <i/>
            <sz val="11"/>
            <color theme="1"/>
            <rFont val="Calibri"/>
            <family val="2"/>
          </rPr>
          <t xml:space="preserve">
Algunas hojas de cálculo y celdas individuales están bloqueadas para evitar que los usuarios sobrescriban accidentalmente su contenido.</t>
        </r>
      </is>
    </nc>
  </rcc>
  <rcc rId="3" sId="3">
    <oc r="A3" t="inlineStr">
      <is>
        <r>
          <rPr>
            <sz val="12"/>
            <color theme="1"/>
            <rFont val="Calibri"/>
            <family val="2"/>
          </rPr>
          <t xml:space="preserve">Rellene únicamente las </t>
        </r>
        <r>
          <rPr>
            <sz val="12"/>
            <color rgb="FFFF0000"/>
            <rFont val="Calibri"/>
            <family val="2"/>
          </rPr>
          <t>celdas resaltadas en amarillo</t>
        </r>
        <r>
          <rPr>
            <sz val="12"/>
            <color theme="1"/>
            <rFont val="Calibri"/>
            <family val="2"/>
          </rPr>
          <t xml:space="preserve"> en cada hoja.</t>
        </r>
        <r>
          <rPr>
            <sz val="11"/>
            <color theme="1"/>
            <rFont val="Calibri"/>
            <family val="2"/>
          </rPr>
          <t xml:space="preserve"> 
1.        Comience con la hoja "Emisiones LUC", e ingrese la zona a ser despejada y las correspondientes reservas de carbono (consulte su  informe de evaluación de reservas de carbono)
2.        Proceda a la hoja de "Producción de RFF", e ingrese el rendimiento esperado de RFF /ha 
3.        Después, vaya a la hoja "Combustible de Campo" e ingrese el uso anual esperado de combustible en el campo.
4.        Continue con la hoja "Turba". Si ha indicado alguna turbera a ser despejada en la hoja "Emisiones LUC ", usted deberá indicar la gestión del agua esperada en el drenado de
 turba a fin de estimar las emisiones de la oxidación de la turba. Omita este paso si no hay desarrollo en la turba.
5.        ¿Utiliza usted algún fertilizante compuesto que actualmente no está disponible en la calculadora? Si la respuesta es sí, vaya a la hoja "Fertilizante definido por el usuario" y digite las propiedades nutrientes de su
 fertilizante compuesto. La hoja estimará las emisiones materiales (de la fabricación) de su fertilizante y los datos pertinentes se vinculará a la hoja siguiente, "Fertilizante y N2O". 
           *Si su fertilizante de elección ya está disponible en la calculadora, puede omitir este paso e ir directamente a "Fertilizante y N2O".
6.        En la hoja "Fertilizante y N2O", digite el uso anual esperado de fertilizante en el campo. Proporcione también la distancia estimada para el transporte marítimo y el transporte por carretera de su elección de abonos.
           El transporte marítimo predeterminado proporcionado es de 6000km si la información no está disponible.
7.        Si tiene áreas de conservación para ser retiradas, puede estimar la tasa de secuestro anual en la hoja "Área seq de Conservación".
8.        La hoja "Secuestro de cultivo" proporciona datos tomados de OPRODSIM/OPCABSIM pero obtenido un promedio equivalente a lo largo de 25 años. Esto puede cambiarse si se dispone de datos más adecuados. Los cambios
 deben ser identificados y justificados en el informe de evaluación de los GEI.
9.        Por último, si su nuevo desarrollo incluirá las operaciones de la extractora, por favor, llene la hoja de "Datos de la Trituradora". Puede omitir este paso si no hay ninguna extractora (por ejemplo, pequeños productores y productores externos bajo contrato).
10.      Vaya a la hoja "Resumen de resultados" para sus resultados de emisión.
*NOTA IMPORTANTE: Se proporcionan valores predeterminados y se enumeran en la hoja de "Datos predeterminados" pero se alienta a los usuarios a verificar que los datos sean adecuados para la extractora y la finca que están siendo evaluadas. Se pueden hacer cambios, pero deben ser identificados y justificados en el informe de evaluación de los GEI.</t>
        </r>
      </is>
    </oc>
    <nc r="A3" t="inlineStr">
      <is>
        <r>
          <rPr>
            <sz val="12"/>
            <color theme="1"/>
            <rFont val="Calibri"/>
            <family val="2"/>
          </rPr>
          <t xml:space="preserve">Rellene únicamente las </t>
        </r>
        <r>
          <rPr>
            <sz val="12"/>
            <color rgb="FFFF0000"/>
            <rFont val="Calibri"/>
            <family val="2"/>
          </rPr>
          <t>celdas resaltadas en amarillo</t>
        </r>
        <r>
          <rPr>
            <sz val="12"/>
            <color theme="1"/>
            <rFont val="Calibri"/>
            <family val="2"/>
          </rPr>
          <t xml:space="preserve"> en cada hoja.</t>
        </r>
        <r>
          <rPr>
            <sz val="11"/>
            <color theme="1"/>
            <rFont val="Calibri"/>
            <family val="2"/>
          </rPr>
          <t xml:space="preserve"> 
1.        Comience con la hoja "Emisiones LUC", e ingrese la zona a ser despejada y las correspondientes reservas de carbono (consulte su  informe de evaluación de reservas de carbono)
2.        Proceda a la hoja de "Producción de RFF", e ingrese el rendimiento esperado de RFF /ha 
3.        Después, vaya a la hoja "Combustible de Campo" e ingrese el uso anual esperado de combustible en el campo.
4.        Continue con la hoja "Turba". Si ha indicado alguna turbera a ser despejada en la hoja "Emisiones LUC ", deberá indicar la gestión del agua esperada en el drenado de
 la turba, a fin de estimar las emisiones de la oxidación de la turba. Omita este paso si no hay desarrollo en suelos de turba.
5.        ¿Utiliza algún fertilizante compuesto que actualmente no está disponible en la calculadora? Si la respuesta es sí, vaya a la hoja "Fertilizante definido por el usuario" y digite las propiedades nutrientes de su fertilizante compuesto. La hoja estimará las emisiones materiales (de la fabricación) de su fertilizante y los datos pertinentes se vincularán a la hoja siguiente: "Fertilizante y N2O". 
           *Si su fertilizante elegido ya está disponible en la calculadora, puede omitir este paso e ir directamente a "Fertilizante y N2O".
6.        En la hoja "Fertilizante y N2O" digite el uso anual esperado de fertilizante en el campo. Proporcione también la distancia estimada para el transporte marítimo y el transporte por carretera de sus abonos elegidos.
           El transporte marítimo predeterminado proporcionado es de 6000 km, si la información no está disponible.
7.        Si tiene áreas de conservación para ser retiradas de la producción, puede estimar la tasa de secuestro anual en la hoja "Área seq de Conservación".
8.        La hoja "Secuestro por cultivos" proporciona datos tomados de OPRODSIM/OPCABSIM con los que se ha obtenido un promedio equivalente a lo largo de 25 años. Esto puede cambiarse si se dispone de datos más adecuados. Los cambios  deben ser identificados y justificados en el informe de evaluación de los GEI.
9.        Por último, si su nuevo desarrollo incluirá las operaciones de la planta extractora, por favor, llene la hoja de "Datos de la Trituradora". Puede omitir este paso si no hay ninguna planta extractora (p. ej. pequeños propietarios y productores externos bajo contrato).
10.      Vaya a la hoja "Resumen de resultados" para sus resultados de emisión.
*NOTA IMPORTANTE: Se proporcionan valores predeterminados y se enumeran en la hoja de "Datos predeterminados" pero se alienta a los usuarios a verificar que los datos sean adecuados para la extractora y la finca que están siendo evaluadas. Se pueden hacer cambios, pero deben ser identificados y justificados en el informe de evaluación de los GEI.</t>
        </r>
      </is>
    </nc>
  </rcc>
  <rcc rId="4" sId="12" odxf="1" dxf="1">
    <oc r="A2" t="inlineStr">
      <is>
        <r>
          <rPr>
            <i/>
            <sz val="11"/>
            <rFont val="Calibri"/>
            <family val="2"/>
          </rPr>
          <t>Nota para los usuarios:</t>
        </r>
        <r>
          <rPr>
            <i/>
            <sz val="11"/>
            <color theme="1"/>
            <rFont val="Calibri"/>
            <family val="2"/>
          </rPr>
          <t xml:space="preserve"> La hoja "secuestro de cultivo" proporciona datos tomados de OPRODSIM/OPCABSIM pero en lugar de aplicar el modelo de crecimiento dinámico original (como era el caso anteriormente en el PalmGHG y PalmGHG simplificada para C7.8), la Calculadora de GEI para Nuevos Desarrollos utiliza datos de OPRODSIM/OPCABSIM y los promedia igualmente a lo largo de 25 años.  Los datos que aquí se pueden cambiar si los usuarios tienen datos de crecimiento de palma de aceite más adecuados. Cualquier cambio debe ser identificado y justificado en el informe de evaluación de los GEI.</t>
        </r>
      </is>
    </oc>
    <nc r="A2" t="inlineStr">
      <is>
        <r>
          <rPr>
            <i/>
            <sz val="11"/>
            <rFont val="Calibri"/>
            <family val="2"/>
          </rPr>
          <t>Nota para los usuarios:</t>
        </r>
        <r>
          <rPr>
            <i/>
            <sz val="11"/>
            <color theme="1"/>
            <rFont val="Calibri"/>
            <family val="2"/>
          </rPr>
          <t xml:space="preserve"> La hoja "Secuestro por cultivos" proporciona datos tomados de OPRODSIM/OPCABSIM pero en lugar de aplicar el modelo de crecimiento dinámico original (como era el caso anteriormente en PalmGHG y PalmGHG simplificada para C7.8), la Calculadora de GEI para Nuevos Desarrollos utiliza datos de OPRODSIM/OPCABSIM y los promedia igualmente a lo largo de 25 años.  Los datos que se ofrecen aquí se pueden cambiar si los usuarios tienen datos de crecimiento de palma de aceite más adecuados. Cualquier cambio debe ser identificado y justificado en el informe de evaluación de los GEI.</t>
        </r>
      </is>
    </nc>
    <odxf>
      <font>
        <color auto="1"/>
      </font>
    </odxf>
    <ndxf>
      <font>
        <color auto="1"/>
      </font>
    </ndxf>
  </rcc>
  <rcv guid="{DEC59C64-1FAA-4885-B93C-7255F7DAE82A}" action="delete"/>
  <rdn rId="0" localSheetId="7" customView="1" name="Z_DEC59C64_1FAA_4885_B93C_7255F7DAE82A_.wvu.Rows" hidden="1" oldHidden="1">
    <formula>'3. Combustible de campo'!$19:$31</formula>
    <oldFormula>'3. Combustible de campo'!$19:$31</oldFormula>
  </rdn>
  <rdn rId="0" localSheetId="8" customView="1" name="Z_DEC59C64_1FAA_4885_B93C_7255F7DAE82A_.wvu.Rows" hidden="1" oldHidden="1">
    <formula>'4. Turba'!$26:$31</formula>
    <oldFormula>'4. Turba'!$26:$31</oldFormula>
  </rdn>
  <rdn rId="0" localSheetId="10" customView="1" name="Z_DEC59C64_1FAA_4885_B93C_7255F7DAE82A_.wvu.Rows" hidden="1" oldHidden="1">
    <formula>'6. Fertilizante y N2O'!$96:$101</formula>
    <oldFormula>'6. Fertilizante y N2O'!$96:$101</oldFormula>
  </rdn>
  <rdn rId="0" localSheetId="14" customView="1" name="Z_DEC59C64_1FAA_4885_B93C_7255F7DAE82A_.wvu.Rows" hidden="1" oldHidden="1">
    <formula>'Datos predeterminados'!$96:$355</formula>
    <oldFormula>'Datos predeterminados'!$96:$355</oldFormula>
  </rdn>
  <rcv guid="{DEC59C64-1FAA-4885-B93C-7255F7DAE82A}" action="add"/>
  <rsnm rId="9" sheetId="12" oldName="[RSPO-PRO-T04-003 V2.0 SPA_New Development GHG Calculator (1)-Proofread JCS.xlsx]8. Secuestro de cultivo" newName="[RSPO-PRO-T04-003 V2.0 SPA_New Development GHG Calculator (1)-Proofread JCS.xlsx]8. Secuestro por cultivos"/>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4" odxf="1" dxf="1">
    <oc r="B24" t="inlineStr">
      <is>
        <r>
          <rPr>
            <sz val="11"/>
            <color theme="1"/>
            <rFont val="Calibri"/>
            <family val="2"/>
          </rPr>
          <t>T de CO</t>
        </r>
        <r>
          <rPr>
            <vertAlign val="subscript"/>
            <sz val="11"/>
            <color theme="1"/>
            <rFont val="Calibri"/>
            <family val="2"/>
          </rPr>
          <t>2</t>
        </r>
        <r>
          <rPr>
            <sz val="11"/>
            <color theme="1"/>
            <rFont val="Calibri"/>
            <family val="2"/>
          </rPr>
          <t>e</t>
        </r>
      </is>
    </oc>
    <nc r="B24" t="inlineStr">
      <is>
        <r>
          <rPr>
            <sz val="11"/>
            <color theme="1"/>
            <rFont val="Calibri"/>
            <family val="2"/>
          </rPr>
          <t>t de CO</t>
        </r>
        <r>
          <rPr>
            <vertAlign val="subscript"/>
            <sz val="11"/>
            <color theme="1"/>
            <rFont val="Calibri"/>
            <family val="2"/>
          </rPr>
          <t>2</t>
        </r>
        <r>
          <rPr>
            <sz val="11"/>
            <color theme="1"/>
            <rFont val="Calibri"/>
            <family val="2"/>
          </rPr>
          <t>e</t>
        </r>
      </is>
    </nc>
    <odxf>
      <font>
        <sz val="11"/>
        <color theme="1"/>
        <name val="Calibri"/>
        <scheme val="minor"/>
      </font>
    </odxf>
    <ndxf>
      <font>
        <sz val="11"/>
        <color theme="1"/>
        <name val="Calibri"/>
        <scheme val="none"/>
      </font>
    </ndxf>
  </rcc>
  <rcv guid="{DEC59C64-1FAA-4885-B93C-7255F7DAE82A}" action="delete"/>
  <rdn rId="0" localSheetId="7" customView="1" name="Z_DEC59C64_1FAA_4885_B93C_7255F7DAE82A_.wvu.Rows" hidden="1" oldHidden="1">
    <formula>'3. Combustible de campo'!$19:$31</formula>
    <oldFormula>'3. Combustible de campo'!$19:$31</oldFormula>
  </rdn>
  <rdn rId="0" localSheetId="8" customView="1" name="Z_DEC59C64_1FAA_4885_B93C_7255F7DAE82A_.wvu.Rows" hidden="1" oldHidden="1">
    <formula>'4. Turba'!$26:$31</formula>
    <oldFormula>'4. Turba'!$26:$31</oldFormula>
  </rdn>
  <rdn rId="0" localSheetId="10" customView="1" name="Z_DEC59C64_1FAA_4885_B93C_7255F7DAE82A_.wvu.Rows" hidden="1" oldHidden="1">
    <formula>'6. Fertilizante y N2O'!$96:$101</formula>
    <oldFormula>'6. Fertilizante y N2O'!$96:$101</oldFormula>
  </rdn>
  <rdn rId="0" localSheetId="14" customView="1" name="Z_DEC59C64_1FAA_4885_B93C_7255F7DAE82A_.wvu.Rows" hidden="1" oldHidden="1">
    <formula>'Datos predeterminados'!$96:$355</formula>
    <oldFormula>'Datos predeterminados'!$96:$355</oldFormula>
  </rdn>
  <rcv guid="{DEC59C64-1FAA-4885-B93C-7255F7DAE82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5" odxf="1" dxf="1">
    <oc r="A3" t="inlineStr">
      <is>
        <r>
          <rPr>
            <i/>
            <sz val="11"/>
            <color theme="1"/>
            <rFont val="Calibri"/>
            <family val="2"/>
          </rPr>
          <t>Instrucciones: Digite las áreas que van a ser despejadas para nuevas plantaciones y las reservas de carbono estimadas de la cubierta del suelo existente. Si las reservas de carbono fueron estimadas por proxy utilizando los valores predeterminados que se proporcionan en el procedimiento de evaluación de los GEI, entonces puede seleccionar la lista de valores predeterminados que se proporcionan a continuación. Sin embargo, si se realizaron mediciones de campo, defina el tipo de cobertura del suelo y las correspondientes reservas de carbono (llene las celdas de color amarillo)</t>
        </r>
      </is>
    </oc>
    <nc r="A3" t="inlineStr">
      <is>
        <t>Instrucciones: Digite las áreas que van a ser despejadas para nuevas plantaciones y las reservas de carbono estimadas de la cubierta del suelo existente. Si las reservas de carbono fueron estimadas mediante indicadores utilizando los valores predeterminados que se proporcionan en el procedimiento de evaluación de los GEI, entonces puede seleccionar la lista de valores predeterminados que se proporcionan a continuación. Sin embargo, si se realizaron mediciones de campo, defina el tipo de cobertura del suelo y las correspondientes reservas de carbono (llene las celdas de color amarillo)</t>
      </is>
    </nc>
    <odxf>
      <font/>
    </odxf>
    <ndxf>
      <font/>
    </ndxf>
  </rcc>
  <rcc rId="16" sId="14" odxf="1" dxf="1">
    <oc r="E24" t="inlineStr">
      <is>
        <r>
          <rPr>
            <sz val="11"/>
            <color theme="1"/>
            <rFont val="Calibri"/>
            <family val="2"/>
          </rPr>
          <t>Anual/cultivo de alimentos</t>
        </r>
      </is>
    </oc>
    <nc r="E24" t="inlineStr">
      <is>
        <t>Anuales/cultivo de alimentos</t>
      </is>
    </nc>
    <odxf>
      <font>
        <sz val="11"/>
        <color theme="1"/>
        <name val="Calibri"/>
        <scheme val="minor"/>
      </font>
    </odxf>
    <ndxf>
      <font>
        <sz val="11"/>
        <color theme="1"/>
        <name val="Calibri"/>
        <scheme val="none"/>
      </font>
    </ndxf>
  </rcc>
  <rfmt sheetId="5" sqref="A23" start="0" length="0">
    <dxf>
      <font>
        <sz val="11"/>
        <color theme="1"/>
        <name val="Calibri"/>
        <scheme val="none"/>
      </font>
    </dxf>
  </rfmt>
  <rcc rId="17" sId="5">
    <oc r="A23" t="inlineStr">
      <is>
        <r>
          <rPr>
            <sz val="11"/>
            <color theme="1"/>
            <rFont val="Calibri"/>
            <family val="2"/>
          </rPr>
          <t>% de suelo despejado para otro uso (comparado contra la superficie sembrada)</t>
        </r>
      </is>
    </oc>
    <nc r="A23" t="inlineStr">
      <is>
        <t>% de suelo despejado para otro uso (comparado con la superficie plantada)</t>
      </is>
    </nc>
  </rcc>
  <rcc rId="18" sId="5" odxf="1" dxf="1">
    <oc r="B26" t="inlineStr">
      <is>
        <r>
          <rPr>
            <b/>
            <sz val="11"/>
            <color theme="1"/>
            <rFont val="Calibri"/>
            <family val="2"/>
          </rPr>
          <t>Total Área (ha)</t>
        </r>
      </is>
    </oc>
    <nc r="B26" t="inlineStr">
      <is>
        <t>Área Total (ha)</t>
      </is>
    </nc>
    <odxf>
      <font/>
    </odxf>
    <ndxf>
      <font/>
    </ndxf>
  </rcc>
  <rcc rId="19" sId="5" odxf="1" dxf="1">
    <oc r="C26" t="inlineStr">
      <is>
        <r>
          <rPr>
            <b/>
            <sz val="11"/>
            <color theme="1"/>
            <rFont val="Calibri"/>
            <family val="2"/>
          </rPr>
          <t>Área sembrada (ha)</t>
        </r>
      </is>
    </oc>
    <nc r="C26" t="inlineStr">
      <is>
        <t>Área plantada (ha)</t>
      </is>
    </nc>
    <odxf>
      <font/>
    </odxf>
    <ndxf>
      <font/>
    </ndxf>
  </rcc>
  <rcc rId="20" sId="5" odxf="1" dxf="1">
    <oc r="B43" t="inlineStr">
      <is>
        <r>
          <rPr>
            <b/>
            <sz val="11"/>
            <color theme="1"/>
            <rFont val="Calibri"/>
            <family val="2"/>
          </rPr>
          <t>Total Área (ha)</t>
        </r>
      </is>
    </oc>
    <nc r="B43" t="inlineStr">
      <is>
        <t>Área Total (ha)</t>
      </is>
    </nc>
    <odxf>
      <font/>
    </odxf>
    <ndxf>
      <font/>
    </ndxf>
  </rcc>
  <rcc rId="21" sId="5" odxf="1" dxf="1">
    <oc r="C43" t="inlineStr">
      <is>
        <r>
          <rPr>
            <b/>
            <sz val="11"/>
            <color theme="1"/>
            <rFont val="Calibri"/>
            <family val="2"/>
          </rPr>
          <t>Área sembrada (ha)</t>
        </r>
      </is>
    </oc>
    <nc r="C43" t="inlineStr">
      <is>
        <t>Área plantada (ha)</t>
      </is>
    </nc>
    <odxf>
      <font/>
    </odxf>
    <ndxf>
      <font/>
    </ndxf>
  </rcc>
  <rcc rId="22" sId="5" odxf="1" dxf="1">
    <oc r="A59" t="inlineStr">
      <is>
        <r>
          <rPr>
            <sz val="11"/>
            <color theme="1"/>
            <rFont val="Calibri"/>
            <family val="2"/>
          </rPr>
          <t>El total de la superficie sembrada, ha</t>
        </r>
      </is>
    </oc>
    <nc r="A59" t="inlineStr">
      <is>
        <t>El total de la superficie plantada (ha)</t>
      </is>
    </nc>
    <odxf>
      <font>
        <sz val="11"/>
        <color theme="1"/>
        <name val="Calibri"/>
        <scheme val="minor"/>
      </font>
    </odxf>
    <ndxf>
      <font>
        <sz val="11"/>
        <color theme="1"/>
        <name val="Calibri"/>
        <scheme val="none"/>
      </font>
    </ndxf>
  </rcc>
  <rcc rId="23" sId="5" odxf="1" dxf="1">
    <oc r="A60" t="inlineStr">
      <is>
        <r>
          <rPr>
            <sz val="11"/>
            <color theme="1"/>
            <rFont val="Calibri"/>
            <family val="2"/>
          </rPr>
          <t>Las emisiones totales por LUC (incl otro uso de la tierra), tCO</t>
        </r>
        <r>
          <rPr>
            <vertAlign val="subscript"/>
            <sz val="11"/>
            <color theme="1"/>
            <rFont val="Calibri"/>
            <family val="2"/>
          </rPr>
          <t>2</t>
        </r>
        <r>
          <rPr>
            <sz val="11"/>
            <color theme="1"/>
            <rFont val="Calibri"/>
            <family val="2"/>
          </rPr>
          <t>e/año</t>
        </r>
      </is>
    </oc>
    <nc r="A60" t="inlineStr">
      <is>
        <r>
          <rPr>
            <sz val="11"/>
            <color theme="1"/>
            <rFont val="Calibri"/>
            <family val="2"/>
          </rPr>
          <t>Emisiones totales por LUC (incl otro uso de la tierra), tCO</t>
        </r>
        <r>
          <rPr>
            <vertAlign val="subscript"/>
            <sz val="11"/>
            <color theme="1"/>
            <rFont val="Calibri"/>
            <family val="2"/>
          </rPr>
          <t>2</t>
        </r>
        <r>
          <rPr>
            <sz val="11"/>
            <color theme="1"/>
            <rFont val="Calibri"/>
            <family val="2"/>
          </rPr>
          <t>e/año</t>
        </r>
      </is>
    </nc>
    <odxf>
      <font>
        <sz val="11"/>
        <color theme="1"/>
        <name val="Calibri"/>
        <scheme val="minor"/>
      </font>
    </odxf>
    <ndxf>
      <font>
        <sz val="11"/>
        <color theme="1"/>
        <name val="Calibri"/>
        <scheme val="none"/>
      </font>
    </ndxf>
  </rcc>
  <rdn rId="0" localSheetId="1" customView="1" name="Z_DEC59C64_1FAA_4885_B93C_7255F7DAE82A_.wvu.Rows" hidden="1"/>
  <rdn rId="0" localSheetId="4" customView="1" name="Z_DEC59C64_1FAA_4885_B93C_7255F7DAE82A_.wvu.Rows" hidden="1"/>
  <rcv guid="{DEC59C64-1FAA-4885-B93C-7255F7DAE82A}" action="delete"/>
  <rdn rId="0" localSheetId="7" customView="1" name="Z_DEC59C64_1FAA_4885_B93C_7255F7DAE82A_.wvu.Rows" hidden="1" oldHidden="1">
    <formula>'3. Combustible de campo'!$19:$31</formula>
    <oldFormula>'3. Combustible de campo'!$19:$31</oldFormula>
  </rdn>
  <rdn rId="0" localSheetId="8" customView="1" name="Z_DEC59C64_1FAA_4885_B93C_7255F7DAE82A_.wvu.Rows" hidden="1" oldHidden="1">
    <formula>'4. Turba'!$26:$31</formula>
    <oldFormula>'4. Turba'!$26:$31</oldFormula>
  </rdn>
  <rdn rId="0" localSheetId="10" customView="1" name="Z_DEC59C64_1FAA_4885_B93C_7255F7DAE82A_.wvu.Rows" hidden="1" oldHidden="1">
    <formula>'6. Fertilizante y N2O'!$96:$101</formula>
    <oldFormula>'6. Fertilizante y N2O'!$96:$101</oldFormula>
  </rdn>
  <rdn rId="0" localSheetId="14" customView="1" name="Z_DEC59C64_1FAA_4885_B93C_7255F7DAE82A_.wvu.Rows" hidden="1" oldHidden="1">
    <formula>'Datos predeterminados'!$96:$355</formula>
    <oldFormula>'Datos predeterminados'!$96:$355</oldFormula>
  </rdn>
  <rcv guid="{DEC59C64-1FAA-4885-B93C-7255F7DAE82A}"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 sId="6" odxf="1" dxf="1">
    <oc r="A7" t="inlineStr">
      <is>
        <r>
          <rPr>
            <sz val="11"/>
            <color theme="1"/>
            <rFont val="Calibri"/>
            <family val="2"/>
          </rPr>
          <t>Área sembrada ha</t>
        </r>
      </is>
    </oc>
    <nc r="A7" t="inlineStr">
      <is>
        <t>Área plantada (ha)</t>
      </is>
    </nc>
    <odxf>
      <font>
        <sz val="11"/>
        <color theme="1"/>
        <name val="Calibri"/>
        <scheme val="minor"/>
      </font>
    </odxf>
    <ndxf>
      <font>
        <sz val="11"/>
        <color theme="1"/>
        <name val="Calibri"/>
        <scheme val="none"/>
      </font>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7" odxf="1" dxf="1">
    <oc r="A3" t="inlineStr">
      <is>
        <r>
          <rPr>
            <i/>
            <sz val="11"/>
            <rFont val="Calibri"/>
            <family val="2"/>
          </rPr>
          <t>Instrucciones: Digite el uso esperado anual de combustible, incluido el transporte de los RFF a la extractora, transporte de RFV y/o fertilizantes al campo, transporte de trabajadores y materiales en el campo, operación de maquinaria, tales como esparcidores de fertilizantes, bombas y torneros de abono, y mantenimiento de infraestructuras tales como carreteras y drenajes para el cultivo propio de la extractora. El combustible utilizado para actividades de despeje de tierras (en preparación para la nueva plantación) está excluido.</t>
        </r>
      </is>
    </oc>
    <nc r="A3" t="inlineStr">
      <is>
        <t>Instrucciones: Digite el uso esperado anual de combustible, incluido el transporte de los RFF a la planta extractora, transporte de RFV y/o fertilizantes al campo, transporte de trabajadores y materiales en el campo, operación de maquinaria, tales como esparcidores de fertilizantes, bombas y torneros de abono, y mantenimiento de infraestructuras tales como carreteras y drenajes para el cultivo propio de la extractora. El combustible utilizado para actividades de despeje de tierras (en preparación para la nueva plantación) está excluido.</t>
      </is>
    </nc>
    <odxf>
      <font>
        <color auto="1"/>
      </font>
    </odxf>
    <ndxf>
      <font>
        <color auto="1"/>
      </font>
    </ndxf>
  </rcc>
  <rfmt sheetId="7" sqref="B6">
    <dxf>
      <alignment horizontal="left" readingOrder="0"/>
    </dxf>
  </rfmt>
  <rcc rId="32" sId="7">
    <oc r="B8" t="inlineStr">
      <is>
        <t>gasolina kg CO2e/l</t>
      </is>
    </oc>
    <nc r="B8" t="inlineStr">
      <is>
        <t>Gasolina kg CO2e/l</t>
      </is>
    </nc>
  </rcc>
  <rcc rId="33" sId="7">
    <oc r="E12" t="inlineStr">
      <is>
        <t>gasolina</t>
      </is>
    </oc>
    <nc r="E12" t="inlineStr">
      <is>
        <t>Gasolina</t>
      </is>
    </nc>
  </rcc>
  <rcc rId="34" sId="7" odxf="1" dxf="1">
    <oc r="B16" t="inlineStr">
      <is>
        <r>
          <rPr>
            <b/>
            <sz val="11"/>
            <color theme="1"/>
            <rFont val="Calibri"/>
            <family val="2"/>
          </rPr>
          <t xml:space="preserve">Emisión del combustible en el campo </t>
        </r>
      </is>
    </oc>
    <nc r="B16" t="inlineStr">
      <is>
        <t xml:space="preserve">Emisiones del combustible en el campo </t>
      </is>
    </nc>
    <odxf>
      <font/>
    </odxf>
    <ndxf>
      <font/>
    </ndxf>
  </rcc>
  <rcc rId="35" sId="8" odxf="1" dxf="1">
    <oc r="A2" t="inlineStr">
      <is>
        <r>
          <rPr>
            <i/>
            <sz val="11"/>
            <color theme="1"/>
            <rFont val="Calibri"/>
            <family val="2"/>
          </rPr>
          <t xml:space="preserve">Instrucciones: Esta hoja recoge las zonas de turba plantados desde la hoja "Emisiones LUC", y calcula las emisiones de CO2 de estos suelos como t CO2e/ha/año, promediadas a través de toda la zona. Actualmente se calculan las emisiones debido al cultivo de turba utilizando la siguiente ecuación, principalmente sobre la base de la medición de flujo de CO2, (Hooijer et al., 2010)[10]: 
Emisiones de CO2 de la turba (t CO2/ha/año) = 0,91 x cm de profundidad de drenaje </t>
        </r>
      </is>
    </oc>
    <nc r="A2" t="inlineStr">
      <is>
        <t xml:space="preserve">Instrucciones: Esta hoja recoge las zonas de turba plantadas introducidas en la hoja "Emisiones LUC", y calcula las emisiones de CO2 de estos suelos en t CO2e/ha/año, promediadas para toda la zona. Actualmente se calculan las emisiones debidas al cultivo de turba utilizando la ecuación a continuación, principalmente sobre la base de la medición de flujo de CO2, (Hooijer et al., 2010)[10]: 
Emisiones de CO2 de la turba (t CO2/ha/año) = 0,91 x cm de profundidad de drenaje </t>
      </is>
    </nc>
    <odxf>
      <font/>
    </odxf>
    <ndxf>
      <font/>
    </ndxf>
  </rcc>
  <rcc rId="36" sId="8" odxf="1" dxf="1">
    <oc r="A6" t="inlineStr">
      <is>
        <r>
          <rPr>
            <i/>
            <sz val="11"/>
            <color theme="1"/>
            <rFont val="Calibri"/>
            <family val="2"/>
          </rPr>
          <t>Se supone que los niveles de carbono orgánico del suelo en suelos minerales permanecen constante durante el ciclo de cultivo</t>
        </r>
      </is>
    </oc>
    <nc r="A6" t="inlineStr">
      <is>
        <t>Se supone que los niveles de carbono orgánico del suelo en suelos minerales permanecen constantes durante el ciclo de cultivo</t>
      </is>
    </nc>
    <odxf>
      <font/>
    </odxf>
    <ndxf>
      <font/>
    </ndxf>
  </rcc>
  <rcv guid="{DEC59C64-1FAA-4885-B93C-7255F7DAE82A}" action="delete"/>
  <rdn rId="0" localSheetId="7" customView="1" name="Z_DEC59C64_1FAA_4885_B93C_7255F7DAE82A_.wvu.Rows" hidden="1" oldHidden="1">
    <formula>'3. Combustible de campo'!$19:$31</formula>
    <oldFormula>'3. Combustible de campo'!$19:$31</oldFormula>
  </rdn>
  <rdn rId="0" localSheetId="8" customView="1" name="Z_DEC59C64_1FAA_4885_B93C_7255F7DAE82A_.wvu.Rows" hidden="1" oldHidden="1">
    <formula>'4. Turba'!$26:$31</formula>
    <oldFormula>'4. Turba'!$26:$31</oldFormula>
  </rdn>
  <rdn rId="0" localSheetId="10" customView="1" name="Z_DEC59C64_1FAA_4885_B93C_7255F7DAE82A_.wvu.Rows" hidden="1" oldHidden="1">
    <formula>'6. Fertilizante y N2O'!$96:$101</formula>
    <oldFormula>'6. Fertilizante y N2O'!$96:$101</oldFormula>
  </rdn>
  <rdn rId="0" localSheetId="14" customView="1" name="Z_DEC59C64_1FAA_4885_B93C_7255F7DAE82A_.wvu.Rows" hidden="1" oldHidden="1">
    <formula>'Datos predeterminados'!$96:$355</formula>
    <oldFormula>'Datos predeterminados'!$96:$355</oldFormula>
  </rdn>
  <rcv guid="{DEC59C64-1FAA-4885-B93C-7255F7DAE82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A10:A16">
    <dxf>
      <alignment wrapText="0" readingOrder="0"/>
    </dxf>
  </rfmt>
  <rfmt sheetId="8" sqref="A10:A16">
    <dxf>
      <alignment wrapText="1" readingOrder="0"/>
    </dxf>
  </rfmt>
  <rcv guid="{DEC59C64-1FAA-4885-B93C-7255F7DAE82A}" action="delete"/>
  <rdn rId="0" localSheetId="7" customView="1" name="Z_DEC59C64_1FAA_4885_B93C_7255F7DAE82A_.wvu.Rows" hidden="1" oldHidden="1">
    <formula>'3. Combustible de campo'!$19:$31</formula>
    <oldFormula>'3. Combustible de campo'!$19:$31</oldFormula>
  </rdn>
  <rdn rId="0" localSheetId="8" customView="1" name="Z_DEC59C64_1FAA_4885_B93C_7255F7DAE82A_.wvu.Rows" hidden="1" oldHidden="1">
    <formula>'4. Turba'!$26:$31</formula>
    <oldFormula>'4. Turba'!$26:$31</oldFormula>
  </rdn>
  <rdn rId="0" localSheetId="10" customView="1" name="Z_DEC59C64_1FAA_4885_B93C_7255F7DAE82A_.wvu.Rows" hidden="1" oldHidden="1">
    <formula>'6. Fertilizante y N2O'!$96:$101</formula>
    <oldFormula>'6. Fertilizante y N2O'!$96:$101</oldFormula>
  </rdn>
  <rdn rId="0" localSheetId="14" customView="1" name="Z_DEC59C64_1FAA_4885_B93C_7255F7DAE82A_.wvu.Rows" hidden="1" oldHidden="1">
    <formula>'Datos predeterminados'!$96:$355</formula>
    <oldFormula>'Datos predeterminados'!$96:$355</oldFormula>
  </rdn>
  <rcv guid="{DEC59C64-1FAA-4885-B93C-7255F7DAE82A}"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9" odxf="1" dxf="1">
    <oc r="E169" t="inlineStr">
      <is>
        <r>
          <rPr>
            <sz val="11"/>
            <color rgb="FFFF0000"/>
            <rFont val="Calibri"/>
            <family val="2"/>
          </rPr>
          <t>Si sabe cuál es la fuente de fertilizantes para cada nutriente, por favor escriba "Y" en el cuadro debajo del fertilizante seleccionado. Si el origen es desconocido, puede dejar las celdas en blanco. Tenga cuidado de seleccionar sólo un tipo de origen por nutriente!</t>
        </r>
      </is>
    </oc>
    <nc r="E169" t="inlineStr">
      <is>
        <t>Si sabe cuál es la fuente de fertilizantes para cada nutriente, por favor escriba "Y" en el cuadro debajo del fertilizante seleccionado. Si el origen es desconocido, puede dejar las celdas en blanco. ¡Tenga cuidado de seleccionar sólo un tipo de origen por nutriente!</t>
      </is>
    </nc>
    <odxf>
      <font>
        <color rgb="FFFF0000"/>
      </font>
    </odxf>
    <ndxf>
      <font>
        <color rgb="FFFF0000"/>
      </font>
    </ndxf>
  </rcc>
  <rcc rId="46" sId="9" odxf="1" dxf="1">
    <oc r="A190" t="inlineStr">
      <is>
        <r>
          <rPr>
            <b/>
            <sz val="11"/>
            <color rgb="FF1F497D"/>
            <rFont val="Calibri"/>
            <family val="2"/>
          </rPr>
          <t>Total de CO2eq/ton fertilizante complejo</t>
        </r>
      </is>
    </oc>
    <nc r="A190" t="inlineStr">
      <is>
        <t>Total de CO2eq/t fertilizante complejo</t>
      </is>
    </nc>
    <odxf>
      <font>
        <color theme="3"/>
      </font>
    </odxf>
    <ndxf>
      <font>
        <color rgb="FF1F497D"/>
      </font>
    </ndxf>
  </rcc>
  <rcc rId="47" sId="9" odxf="1" dxf="1">
    <oc r="E195" t="inlineStr">
      <is>
        <r>
          <rPr>
            <sz val="11"/>
            <color rgb="FFFF0000"/>
            <rFont val="Calibri"/>
            <family val="2"/>
          </rPr>
          <t>Si sabe cuál es la fuente de fertilizantes para cada nutriente, por favor escriba "Y" en el cuadro debajo del fertilizante seleccionado. Si el origen es desconocido, puede dejar las celdas en blanco. Tenga cuidado de seleccionar sólo un tipo de origen por nutriente!</t>
        </r>
      </is>
    </oc>
    <nc r="E195" t="inlineStr">
      <is>
        <t>Si sabe cuál es la fuente de fertilizantes para cada nutriente, por favor escriba "Y" en el cuadro debajo del fertilizante seleccionado. Si el origen es desconocido, puede dejar las celdas en blanco. ¡Tenga cuidado de seleccionar sólo un tipo de origen por nutriente!</t>
      </is>
    </nc>
    <odxf>
      <font>
        <color rgb="FFFF0000"/>
      </font>
    </odxf>
    <ndxf>
      <font>
        <color rgb="FFFF0000"/>
      </font>
    </ndxf>
  </rcc>
  <rcc rId="48" sId="9" odxf="1" dxf="1">
    <oc r="E221" t="inlineStr">
      <is>
        <r>
          <rPr>
            <sz val="11"/>
            <color rgb="FFFF0000"/>
            <rFont val="Calibri"/>
            <family val="2"/>
          </rPr>
          <t>Si sabe cuál es la fuente de fertilizantes para cada nutriente, por favor escriba "Y" en el cuadro debajo del fertilizante seleccionado. Si el origen es desconocido, puede dejar las celdas en blanco. Tenga cuidado de seleccionar sólo un tipo de origen por nutriente!</t>
        </r>
      </is>
    </oc>
    <nc r="E221" t="inlineStr">
      <is>
        <t>Si sabe cuál es la fuente de fertilizantes para cada nutriente, por favor escriba "Y" en el cuadro debajo del fertilizante seleccionado. Si el origen es desconocido, puede dejar las celdas en blanco. ¡Tenga cuidado de seleccionar sólo un tipo de origen por nutriente!</t>
      </is>
    </nc>
    <odxf>
      <font>
        <color rgb="FFFF0000"/>
      </font>
    </odxf>
    <ndxf>
      <font>
        <color rgb="FFFF0000"/>
      </font>
    </ndxf>
  </rcc>
  <rcc rId="49" sId="9" odxf="1" dxf="1">
    <oc r="A216" t="inlineStr">
      <is>
        <r>
          <rPr>
            <b/>
            <sz val="11"/>
            <color rgb="FF1F497D"/>
            <rFont val="Calibri"/>
            <family val="2"/>
          </rPr>
          <t>Total de CO2eq/ton fertilizante complejo</t>
        </r>
      </is>
    </oc>
    <nc r="A216" t="inlineStr">
      <is>
        <t>Total de CO2eq/t fertilizante complejo</t>
      </is>
    </nc>
    <odxf>
      <font>
        <color theme="3"/>
      </font>
    </odxf>
    <ndxf>
      <font>
        <color rgb="FF1F497D"/>
      </font>
    </ndxf>
  </rcc>
  <rcc rId="50" sId="9" odxf="1" dxf="1">
    <oc r="A242" t="inlineStr">
      <is>
        <r>
          <rPr>
            <b/>
            <sz val="11"/>
            <color rgb="FF1F497D"/>
            <rFont val="Calibri"/>
            <family val="2"/>
          </rPr>
          <t>Total de CO2eq/ton fertilizante complejo</t>
        </r>
      </is>
    </oc>
    <nc r="A242" t="inlineStr">
      <is>
        <t>Total de CO2eq/t fertilizante complejo</t>
      </is>
    </nc>
    <odxf>
      <font>
        <color theme="3"/>
      </font>
    </odxf>
    <ndxf>
      <font>
        <color rgb="FF1F497D"/>
      </font>
    </ndxf>
  </rcc>
  <rcc rId="51" sId="9" odxf="1" dxf="1">
    <oc r="E247" t="inlineStr">
      <is>
        <r>
          <rPr>
            <sz val="11"/>
            <color rgb="FFFF0000"/>
            <rFont val="Calibri"/>
            <family val="2"/>
          </rPr>
          <t>Si sabe cuál es la fuente de fertilizantes para cada nutriente, por favor escriba "Y" en el cuadro debajo del fertilizante seleccionado. Si el origen es desconocido, puede dejar las celdas en blanco. Tenga cuidado de seleccionar sólo un tipo de origen por nutriente!</t>
        </r>
      </is>
    </oc>
    <nc r="E247" t="inlineStr">
      <is>
        <t>Si sabe cuál es la fuente de fertilizantes para cada nutriente, por favor escriba "Y" en el cuadro debajo del fertilizante seleccionado. Si el origen es desconocido, puede dejar las celdas en blanco. ¡Tenga cuidado de seleccionar sólo un tipo de origen por nutriente!</t>
      </is>
    </nc>
    <odxf>
      <font>
        <color rgb="FFFF0000"/>
      </font>
    </odxf>
    <ndxf>
      <font>
        <color rgb="FFFF0000"/>
      </font>
    </ndxf>
  </rcc>
  <rcc rId="52" sId="9" odxf="1" dxf="1">
    <oc r="A268" t="inlineStr">
      <is>
        <r>
          <rPr>
            <b/>
            <sz val="11"/>
            <color rgb="FF1F497D"/>
            <rFont val="Calibri"/>
            <family val="2"/>
          </rPr>
          <t>Total de CO2eq/ton fertilizante complejo</t>
        </r>
      </is>
    </oc>
    <nc r="A268" t="inlineStr">
      <is>
        <t>Total de CO2eq/t fertilizante complejo</t>
      </is>
    </nc>
    <odxf>
      <font>
        <color theme="3"/>
      </font>
    </odxf>
    <ndxf>
      <font>
        <color rgb="FF1F497D"/>
      </font>
    </ndxf>
  </rcc>
  <rcv guid="{DEC59C64-1FAA-4885-B93C-7255F7DAE82A}" action="delete"/>
  <rdn rId="0" localSheetId="7" customView="1" name="Z_DEC59C64_1FAA_4885_B93C_7255F7DAE82A_.wvu.Rows" hidden="1" oldHidden="1">
    <formula>'3. Combustible de campo'!$19:$31</formula>
    <oldFormula>'3. Combustible de campo'!$19:$31</oldFormula>
  </rdn>
  <rdn rId="0" localSheetId="8" customView="1" name="Z_DEC59C64_1FAA_4885_B93C_7255F7DAE82A_.wvu.Rows" hidden="1" oldHidden="1">
    <formula>'4. Turba'!$26:$31</formula>
    <oldFormula>'4. Turba'!$26:$31</oldFormula>
  </rdn>
  <rdn rId="0" localSheetId="10" customView="1" name="Z_DEC59C64_1FAA_4885_B93C_7255F7DAE82A_.wvu.Rows" hidden="1" oldHidden="1">
    <formula>'6. Fertilizante y N2O'!$96:$101</formula>
    <oldFormula>'6. Fertilizante y N2O'!$96:$101</oldFormula>
  </rdn>
  <rdn rId="0" localSheetId="14" customView="1" name="Z_DEC59C64_1FAA_4885_B93C_7255F7DAE82A_.wvu.Rows" hidden="1" oldHidden="1">
    <formula>'Datos predeterminados'!$96:$355</formula>
    <oldFormula>'Datos predeterminados'!$96:$355</oldFormula>
  </rdn>
  <rcv guid="{DEC59C64-1FAA-4885-B93C-7255F7DAE82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3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drawing" Target="../drawings/drawing1.xml"/><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drawing" Target="../drawings/drawing3.xml"/><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19"/>
  <sheetViews>
    <sheetView showGridLines="0" zoomScale="80" zoomScaleNormal="80" zoomScaleSheetLayoutView="100" workbookViewId="0">
      <selection activeCell="A3" sqref="A3"/>
    </sheetView>
  </sheetViews>
  <sheetFormatPr defaultColWidth="9.140625" defaultRowHeight="15" x14ac:dyDescent="0.25"/>
  <cols>
    <col min="1" max="1" width="171.85546875" style="58" customWidth="1"/>
    <col min="2" max="16384" width="9.140625" style="58"/>
  </cols>
  <sheetData>
    <row r="1" spans="1:1" ht="54" customHeight="1" x14ac:dyDescent="0.5">
      <c r="A1" s="367" t="s">
        <v>0</v>
      </c>
    </row>
    <row r="2" spans="1:1" s="335" customFormat="1" ht="134.25" customHeight="1" thickBot="1" x14ac:dyDescent="0.3">
      <c r="A2" s="405" t="s">
        <v>1040</v>
      </c>
    </row>
    <row r="3" spans="1:1" ht="214.5" customHeight="1" thickTop="1" thickBot="1" x14ac:dyDescent="0.3">
      <c r="A3" s="406" t="s">
        <v>1048</v>
      </c>
    </row>
    <row r="4" spans="1:1" ht="15.75" thickTop="1" x14ac:dyDescent="0.25">
      <c r="A4" s="264"/>
    </row>
    <row r="5" spans="1:1" x14ac:dyDescent="0.25">
      <c r="A5" s="264"/>
    </row>
    <row r="6" spans="1:1" x14ac:dyDescent="0.25">
      <c r="A6" s="264"/>
    </row>
    <row r="7" spans="1:1" x14ac:dyDescent="0.25">
      <c r="A7" s="264"/>
    </row>
    <row r="8" spans="1:1" x14ac:dyDescent="0.25">
      <c r="A8" s="264"/>
    </row>
    <row r="9" spans="1:1" x14ac:dyDescent="0.25">
      <c r="A9" s="264"/>
    </row>
    <row r="10" spans="1:1" x14ac:dyDescent="0.25">
      <c r="A10" s="264"/>
    </row>
    <row r="11" spans="1:1" x14ac:dyDescent="0.25">
      <c r="A11" s="56"/>
    </row>
    <row r="12" spans="1:1" x14ac:dyDescent="0.25">
      <c r="A12" s="265"/>
    </row>
    <row r="13" spans="1:1" x14ac:dyDescent="0.25">
      <c r="A13" s="57"/>
    </row>
    <row r="14" spans="1:1" x14ac:dyDescent="0.25">
      <c r="A14" s="264"/>
    </row>
    <row r="15" spans="1:1" x14ac:dyDescent="0.25">
      <c r="A15" s="56"/>
    </row>
    <row r="16" spans="1:1" x14ac:dyDescent="0.25">
      <c r="A16" s="56"/>
    </row>
    <row r="17" spans="1:1" x14ac:dyDescent="0.25">
      <c r="A17" s="34"/>
    </row>
    <row r="18" spans="1:1" x14ac:dyDescent="0.25">
      <c r="A18" s="56"/>
    </row>
    <row r="19" spans="1:1" x14ac:dyDescent="0.25">
      <c r="A19" s="56"/>
    </row>
  </sheetData>
  <sheetProtection selectLockedCells="1" selectUnlockedCells="1"/>
  <customSheetViews>
    <customSheetView guid="{D046371F-D020-41A3-95B7-6C43C3338B6C}" scale="80" showGridLines="0">
      <selection activeCell="A3" sqref="A3"/>
      <pageMargins left="0.7" right="0.7" top="0.75" bottom="0.75" header="0.3" footer="0.3"/>
      <pageSetup orientation="portrait" r:id="rId1"/>
    </customSheetView>
    <customSheetView guid="{E65377FD-65C5-4E48-ADBC-1C49981F2400}">
      <pageMargins left="0.7" right="0.7" top="0.75" bottom="0.75" header="0.3" footer="0.3"/>
      <pageSetup orientation="portrait" r:id="rId2"/>
    </customSheetView>
    <customSheetView guid="{DEC59C64-1FAA-4885-B93C-7255F7DAE82A}" showGridLines="0">
      <selection activeCell="A3" sqref="A3"/>
      <pageMargins left="0.7" right="0.7" top="0.75" bottom="0.75" header="0.3" footer="0.3"/>
      <pageSetup orientation="portrait" r:id="rId3"/>
    </customSheetView>
  </customSheetView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S105"/>
  <sheetViews>
    <sheetView topLeftCell="A73" zoomScale="90" zoomScaleNormal="90" workbookViewId="0">
      <selection activeCell="A84" sqref="A84"/>
    </sheetView>
  </sheetViews>
  <sheetFormatPr defaultColWidth="9.140625" defaultRowHeight="15" x14ac:dyDescent="0.25"/>
  <cols>
    <col min="1" max="1" width="36.140625" style="62" customWidth="1"/>
    <col min="2" max="2" width="9" style="62" customWidth="1"/>
    <col min="3" max="3" width="9.5703125" style="62" customWidth="1"/>
    <col min="4" max="4" width="9.140625" style="62" customWidth="1"/>
    <col min="5" max="5" width="12" style="62" bestFit="1" customWidth="1"/>
    <col min="6" max="6" width="13.140625" style="62" customWidth="1"/>
    <col min="7" max="7" width="20.85546875" style="62" customWidth="1"/>
    <col min="8" max="8" width="12.85546875" style="62" customWidth="1"/>
    <col min="9" max="9" width="12.7109375" style="62" customWidth="1"/>
    <col min="10" max="11" width="10" style="62" customWidth="1"/>
    <col min="12" max="12" width="8.7109375" style="62" customWidth="1"/>
    <col min="13" max="14" width="9.42578125" style="62" customWidth="1"/>
    <col min="15" max="15" width="7.7109375" style="62" customWidth="1"/>
    <col min="16" max="16" width="10.42578125" style="62" customWidth="1"/>
    <col min="17" max="17" width="12" style="62" customWidth="1"/>
    <col min="18" max="18" width="9.7109375" style="62" customWidth="1"/>
    <col min="19" max="16384" width="9.140625" style="62"/>
  </cols>
  <sheetData>
    <row r="1" spans="1:19" ht="18" x14ac:dyDescent="0.35">
      <c r="A1" s="77" t="s">
        <v>535</v>
      </c>
      <c r="G1" s="65"/>
      <c r="L1" s="69"/>
    </row>
    <row r="2" spans="1:19" x14ac:dyDescent="0.25">
      <c r="A2" s="77"/>
      <c r="G2" s="65"/>
      <c r="L2" s="69"/>
    </row>
    <row r="3" spans="1:19" ht="86.25" customHeight="1" x14ac:dyDescent="0.25">
      <c r="A3" s="460" t="s">
        <v>1068</v>
      </c>
      <c r="B3" s="461"/>
      <c r="C3" s="461"/>
      <c r="D3" s="461"/>
      <c r="E3" s="461"/>
      <c r="F3" s="461"/>
      <c r="G3" s="443"/>
      <c r="H3" s="443"/>
      <c r="I3" s="443"/>
      <c r="J3" s="444"/>
    </row>
    <row r="4" spans="1:19" x14ac:dyDescent="0.25">
      <c r="A4" s="71"/>
      <c r="B4" s="79"/>
      <c r="I4" s="78"/>
      <c r="J4" s="78"/>
    </row>
    <row r="5" spans="1:19" ht="45" x14ac:dyDescent="0.25">
      <c r="A5" s="409" t="s">
        <v>1043</v>
      </c>
      <c r="B5" s="45">
        <v>150</v>
      </c>
      <c r="I5" s="87"/>
      <c r="J5" s="87"/>
    </row>
    <row r="6" spans="1:19" x14ac:dyDescent="0.25">
      <c r="A6" s="72"/>
      <c r="B6" s="91"/>
      <c r="I6" s="78"/>
      <c r="J6" s="78"/>
    </row>
    <row r="7" spans="1:19" ht="41.25" customHeight="1" x14ac:dyDescent="0.25">
      <c r="A7" s="72" t="s">
        <v>536</v>
      </c>
      <c r="B7" s="459" t="s">
        <v>537</v>
      </c>
      <c r="C7" s="459"/>
      <c r="D7" s="81" t="s">
        <v>538</v>
      </c>
      <c r="E7" s="81" t="s">
        <v>539</v>
      </c>
      <c r="F7" s="81" t="s">
        <v>540</v>
      </c>
      <c r="J7" s="64"/>
      <c r="K7" s="64"/>
      <c r="L7" s="64"/>
      <c r="M7" s="64"/>
      <c r="N7" s="64"/>
      <c r="O7" s="64"/>
      <c r="P7" s="64"/>
      <c r="Q7" s="64"/>
      <c r="R7" s="64"/>
      <c r="S7" s="68"/>
    </row>
    <row r="8" spans="1:19" ht="47.25" customHeight="1" x14ac:dyDescent="0.35">
      <c r="A8" s="80"/>
      <c r="B8" s="73" t="s">
        <v>541</v>
      </c>
      <c r="C8" s="127" t="s">
        <v>542</v>
      </c>
      <c r="D8" s="127" t="s">
        <v>543</v>
      </c>
      <c r="E8" s="127" t="s">
        <v>544</v>
      </c>
      <c r="F8" s="127" t="s">
        <v>545</v>
      </c>
      <c r="G8" s="76"/>
      <c r="H8" s="127"/>
      <c r="I8" s="127"/>
      <c r="J8" s="127"/>
      <c r="K8" s="81"/>
      <c r="L8" s="64"/>
      <c r="M8" s="64"/>
      <c r="N8" s="64"/>
      <c r="O8" s="64"/>
      <c r="P8" s="64"/>
      <c r="Q8" s="64"/>
      <c r="R8" s="64"/>
      <c r="S8" s="68"/>
    </row>
    <row r="9" spans="1:19" x14ac:dyDescent="0.25">
      <c r="A9" s="62" t="s">
        <v>546</v>
      </c>
      <c r="B9" s="145">
        <v>6000</v>
      </c>
      <c r="C9" s="107">
        <f>B9*'Datos predeterminados'!$B$6</f>
        <v>106.62</v>
      </c>
      <c r="D9" s="107">
        <f>$B$5*'Datos predeterminados'!$B$14*2</f>
        <v>93.600000000000023</v>
      </c>
      <c r="E9" s="118">
        <f>'Datos predeterminados'!$G40</f>
        <v>2380</v>
      </c>
      <c r="F9" s="94">
        <f>SUM(C9:E9)</f>
        <v>2580.2200000000003</v>
      </c>
      <c r="G9" s="76"/>
      <c r="H9" s="76"/>
      <c r="I9" s="76"/>
      <c r="J9" s="107"/>
      <c r="K9" s="64"/>
      <c r="L9" s="64"/>
      <c r="M9" s="64"/>
      <c r="N9" s="64"/>
      <c r="O9" s="64"/>
      <c r="P9" s="64"/>
      <c r="Q9" s="64"/>
      <c r="R9" s="64"/>
      <c r="S9" s="68"/>
    </row>
    <row r="10" spans="1:19" x14ac:dyDescent="0.25">
      <c r="A10" s="62" t="s">
        <v>547</v>
      </c>
      <c r="B10" s="145">
        <v>6000</v>
      </c>
      <c r="C10" s="107">
        <f>B10*'Datos predeterminados'!$B$6</f>
        <v>106.62</v>
      </c>
      <c r="D10" s="107">
        <f>$B$5*'Datos predeterminados'!$B$14*2</f>
        <v>93.600000000000023</v>
      </c>
      <c r="E10" s="118">
        <f>'Datos predeterminados'!$G41</f>
        <v>340</v>
      </c>
      <c r="F10" s="94">
        <f t="shared" ref="F10:F18" si="0">SUM(C10:E10)</f>
        <v>540.22</v>
      </c>
      <c r="G10" s="76"/>
      <c r="H10" s="76"/>
      <c r="I10" s="76"/>
      <c r="J10" s="107"/>
      <c r="K10" s="64"/>
      <c r="L10" s="64"/>
      <c r="M10" s="64"/>
      <c r="N10" s="64"/>
      <c r="O10" s="64"/>
      <c r="P10" s="64"/>
      <c r="Q10" s="64"/>
      <c r="R10" s="64"/>
      <c r="S10" s="68"/>
    </row>
    <row r="11" spans="1:19" x14ac:dyDescent="0.25">
      <c r="A11" s="62" t="s">
        <v>548</v>
      </c>
      <c r="B11" s="145">
        <v>6000</v>
      </c>
      <c r="C11" s="107">
        <f>B11*'Datos predeterminados'!$B$6</f>
        <v>106.62</v>
      </c>
      <c r="D11" s="107">
        <f>$B$5*'Datos predeterminados'!$B$14*2</f>
        <v>93.600000000000023</v>
      </c>
      <c r="E11" s="118">
        <f>'Datos predeterminados'!$G42</f>
        <v>460</v>
      </c>
      <c r="F11" s="94">
        <f t="shared" si="0"/>
        <v>660.22</v>
      </c>
      <c r="G11" s="76"/>
      <c r="H11" s="76"/>
      <c r="I11" s="76"/>
      <c r="J11" s="107"/>
      <c r="K11" s="64"/>
      <c r="L11" s="64"/>
      <c r="M11" s="64"/>
      <c r="N11" s="64"/>
      <c r="O11" s="64"/>
      <c r="P11" s="64"/>
      <c r="Q11" s="64"/>
      <c r="R11" s="64"/>
      <c r="S11" s="68"/>
    </row>
    <row r="12" spans="1:19" x14ac:dyDescent="0.25">
      <c r="A12" s="62" t="s">
        <v>549</v>
      </c>
      <c r="B12" s="145">
        <v>6000</v>
      </c>
      <c r="C12" s="107">
        <f>B12*'Datos predeterminados'!$B$6</f>
        <v>106.62</v>
      </c>
      <c r="D12" s="107">
        <f>$B$5*'Datos predeterminados'!$B$14*2</f>
        <v>93.600000000000023</v>
      </c>
      <c r="E12" s="118">
        <f>'Datos predeterminados'!$G43</f>
        <v>1340</v>
      </c>
      <c r="F12" s="94">
        <f t="shared" si="0"/>
        <v>1540.22</v>
      </c>
      <c r="G12" s="76"/>
      <c r="H12" s="76"/>
      <c r="I12" s="76"/>
      <c r="J12" s="107"/>
      <c r="K12" s="64"/>
      <c r="L12" s="64"/>
      <c r="M12" s="64"/>
      <c r="N12" s="64"/>
      <c r="O12" s="64"/>
      <c r="P12" s="64"/>
      <c r="Q12" s="64"/>
      <c r="R12" s="64"/>
      <c r="S12" s="68"/>
    </row>
    <row r="13" spans="1:19" x14ac:dyDescent="0.25">
      <c r="A13" s="62" t="s">
        <v>550</v>
      </c>
      <c r="B13" s="145">
        <v>6000</v>
      </c>
      <c r="C13" s="107">
        <f>B13*'Datos predeterminados'!$B$6</f>
        <v>106.62</v>
      </c>
      <c r="D13" s="107">
        <f>$B$5*'Datos predeterminados'!$B$14*2</f>
        <v>93.600000000000023</v>
      </c>
      <c r="E13" s="118">
        <f>'Datos predeterminados'!$G44</f>
        <v>1040</v>
      </c>
      <c r="F13" s="94">
        <f>SUM(C13:E13)</f>
        <v>1240.22</v>
      </c>
      <c r="G13" s="76"/>
      <c r="H13" s="76"/>
      <c r="I13" s="76"/>
      <c r="J13" s="107"/>
      <c r="K13" s="64"/>
      <c r="L13" s="64"/>
      <c r="M13" s="64"/>
      <c r="N13" s="64"/>
      <c r="O13" s="64"/>
      <c r="P13" s="64"/>
      <c r="Q13" s="64"/>
      <c r="R13" s="64"/>
      <c r="S13" s="68"/>
    </row>
    <row r="14" spans="1:19" x14ac:dyDescent="0.25">
      <c r="A14" s="62" t="s">
        <v>551</v>
      </c>
      <c r="B14" s="145">
        <v>6000</v>
      </c>
      <c r="C14" s="107">
        <f>B14*'Datos predeterminados'!$B$6</f>
        <v>106.62</v>
      </c>
      <c r="D14" s="107">
        <f>$B$5*'Datos predeterminados'!$B$14*2</f>
        <v>93.600000000000023</v>
      </c>
      <c r="E14" s="118">
        <f>'Datos predeterminados'!$G45</f>
        <v>200</v>
      </c>
      <c r="F14" s="94">
        <f t="shared" si="0"/>
        <v>400.22</v>
      </c>
      <c r="G14" s="76"/>
      <c r="H14" s="76"/>
      <c r="I14" s="76"/>
      <c r="J14" s="107"/>
      <c r="K14" s="64"/>
      <c r="L14" s="64"/>
      <c r="M14" s="64"/>
      <c r="N14" s="64"/>
      <c r="O14" s="64"/>
      <c r="P14" s="64"/>
      <c r="Q14" s="64"/>
      <c r="R14" s="64"/>
      <c r="S14" s="68"/>
    </row>
    <row r="15" spans="1:19" x14ac:dyDescent="0.25">
      <c r="A15" s="62" t="s">
        <v>552</v>
      </c>
      <c r="B15" s="145">
        <v>6000</v>
      </c>
      <c r="C15" s="107">
        <f>B15*'Datos predeterminados'!$B$6</f>
        <v>106.62</v>
      </c>
      <c r="D15" s="107">
        <f>$B$5*'Datos predeterminados'!$B$14*2</f>
        <v>93.600000000000023</v>
      </c>
      <c r="E15" s="118">
        <f>'Datos predeterminados'!$G46</f>
        <v>200</v>
      </c>
      <c r="F15" s="94">
        <f t="shared" si="0"/>
        <v>400.22</v>
      </c>
      <c r="G15" s="76"/>
      <c r="H15" s="76"/>
      <c r="I15" s="76"/>
      <c r="J15" s="107"/>
      <c r="K15" s="64"/>
      <c r="L15" s="64"/>
      <c r="M15" s="64"/>
      <c r="N15" s="64"/>
      <c r="O15" s="64"/>
      <c r="P15" s="64"/>
      <c r="Q15" s="64"/>
      <c r="R15" s="64"/>
      <c r="S15" s="68"/>
    </row>
    <row r="16" spans="1:19" x14ac:dyDescent="0.25">
      <c r="A16" s="62" t="s">
        <v>553</v>
      </c>
      <c r="B16" s="145">
        <v>6000</v>
      </c>
      <c r="C16" s="107">
        <f>B16*'Datos predeterminados'!$B$6</f>
        <v>106.62</v>
      </c>
      <c r="D16" s="107">
        <f>$B$5*'Datos predeterminados'!$B$14*2</f>
        <v>93.600000000000023</v>
      </c>
      <c r="E16" s="118">
        <f>'Datos predeterminados'!$G47</f>
        <v>44</v>
      </c>
      <c r="F16" s="94">
        <f t="shared" si="0"/>
        <v>244.22000000000003</v>
      </c>
      <c r="G16" s="76"/>
      <c r="H16" s="76"/>
      <c r="I16" s="76"/>
      <c r="J16" s="107"/>
      <c r="K16" s="64"/>
      <c r="L16" s="64"/>
      <c r="M16" s="64"/>
      <c r="N16" s="64"/>
      <c r="O16" s="64"/>
      <c r="P16" s="64"/>
      <c r="Q16" s="64"/>
      <c r="R16" s="64"/>
      <c r="S16" s="68"/>
    </row>
    <row r="17" spans="1:19" x14ac:dyDescent="0.25">
      <c r="A17" s="62" t="s">
        <v>554</v>
      </c>
      <c r="B17" s="145">
        <v>6000</v>
      </c>
      <c r="C17" s="107">
        <f>B17*'Datos predeterminados'!$B$6</f>
        <v>106.62</v>
      </c>
      <c r="D17" s="107">
        <f>$B$5*'Datos predeterminados'!$B$14*2</f>
        <v>93.600000000000023</v>
      </c>
      <c r="E17" s="118">
        <f>'Datos predeterminados'!$G48</f>
        <v>170</v>
      </c>
      <c r="F17" s="94">
        <f t="shared" si="0"/>
        <v>370.22</v>
      </c>
      <c r="G17" s="76"/>
      <c r="H17" s="76"/>
      <c r="I17" s="76"/>
      <c r="J17" s="107"/>
      <c r="K17" s="64"/>
      <c r="L17" s="64"/>
      <c r="M17" s="64"/>
      <c r="N17" s="64"/>
      <c r="O17" s="64"/>
      <c r="P17" s="64"/>
      <c r="Q17" s="64"/>
      <c r="R17" s="64"/>
      <c r="S17" s="68"/>
    </row>
    <row r="18" spans="1:19" x14ac:dyDescent="0.25">
      <c r="A18" s="62" t="s">
        <v>555</v>
      </c>
      <c r="B18" s="145">
        <v>6000</v>
      </c>
      <c r="C18" s="107">
        <f>B18*'Datos predeterminados'!$B$6</f>
        <v>106.62</v>
      </c>
      <c r="D18" s="107">
        <f>$B$5*'Datos predeterminados'!$B$14*2</f>
        <v>93.600000000000023</v>
      </c>
      <c r="E18" s="118">
        <f>'Datos predeterminados'!$G49</f>
        <v>547</v>
      </c>
      <c r="F18" s="94">
        <f t="shared" si="0"/>
        <v>747.22</v>
      </c>
      <c r="G18" s="76"/>
      <c r="H18" s="76"/>
      <c r="I18" s="76"/>
      <c r="J18" s="107"/>
      <c r="K18" s="64"/>
      <c r="L18" s="64"/>
      <c r="M18" s="64"/>
      <c r="N18" s="64"/>
      <c r="O18" s="64"/>
      <c r="P18" s="64"/>
      <c r="Q18" s="64"/>
      <c r="R18" s="64"/>
      <c r="S18" s="68"/>
    </row>
    <row r="19" spans="1:19" x14ac:dyDescent="0.25">
      <c r="A19" s="210" t="str">
        <f>'5. Fert. def. x usuario'!C6</f>
        <v>Definido por el usuario 1</v>
      </c>
      <c r="B19" s="145">
        <v>6000</v>
      </c>
      <c r="C19" s="209">
        <f>B19*'Datos predeterminados'!$B$6</f>
        <v>106.62</v>
      </c>
      <c r="D19" s="209">
        <f>$B$5*'Datos predeterminados'!$B$14*2</f>
        <v>93.600000000000023</v>
      </c>
      <c r="E19" s="118">
        <f>'Datos predeterminados'!$G50</f>
        <v>0</v>
      </c>
      <c r="F19" s="211">
        <f>SUM(C19:E19)</f>
        <v>200.22000000000003</v>
      </c>
      <c r="G19" s="76"/>
      <c r="H19" s="76"/>
      <c r="I19" s="76"/>
      <c r="J19" s="107"/>
      <c r="K19" s="64"/>
      <c r="L19" s="64"/>
      <c r="M19" s="64"/>
      <c r="N19" s="64"/>
      <c r="O19" s="64"/>
      <c r="P19" s="64"/>
      <c r="Q19" s="64"/>
      <c r="R19" s="64"/>
      <c r="S19" s="68"/>
    </row>
    <row r="20" spans="1:19" x14ac:dyDescent="0.25">
      <c r="A20" s="210" t="str">
        <f>'5. Fert. def. x usuario'!C37</f>
        <v>Definido por el usuario 2</v>
      </c>
      <c r="B20" s="145">
        <v>6000</v>
      </c>
      <c r="C20" s="209">
        <f>B20*'Datos predeterminados'!$B$6</f>
        <v>106.62</v>
      </c>
      <c r="D20" s="209">
        <f>$B$5*'Datos predeterminados'!$B$14*2</f>
        <v>93.600000000000023</v>
      </c>
      <c r="E20" s="118">
        <f>'Datos predeterminados'!$G51</f>
        <v>0</v>
      </c>
      <c r="F20" s="211">
        <f t="shared" ref="F20:F28" si="1">SUM(C20:E20)</f>
        <v>200.22000000000003</v>
      </c>
      <c r="G20" s="76"/>
      <c r="H20" s="76"/>
      <c r="I20" s="76"/>
      <c r="J20" s="107"/>
      <c r="K20" s="64"/>
      <c r="L20" s="64"/>
      <c r="M20" s="64"/>
      <c r="N20" s="64"/>
      <c r="O20" s="64"/>
      <c r="P20" s="64"/>
      <c r="Q20" s="64"/>
      <c r="R20" s="64"/>
      <c r="S20" s="68"/>
    </row>
    <row r="21" spans="1:19" x14ac:dyDescent="0.25">
      <c r="A21" s="210" t="str">
        <f>'5. Fert. def. x usuario'!C63</f>
        <v>Definido por el usuario 3</v>
      </c>
      <c r="B21" s="145">
        <v>6000</v>
      </c>
      <c r="C21" s="209">
        <f>B21*'Datos predeterminados'!$B$6</f>
        <v>106.62</v>
      </c>
      <c r="D21" s="209">
        <f>$B$5*'Datos predeterminados'!$B$14*2</f>
        <v>93.600000000000023</v>
      </c>
      <c r="E21" s="118">
        <f>'Datos predeterminados'!$G52</f>
        <v>0</v>
      </c>
      <c r="F21" s="211">
        <f t="shared" si="1"/>
        <v>200.22000000000003</v>
      </c>
      <c r="G21" s="76"/>
      <c r="H21" s="76"/>
      <c r="I21" s="76"/>
      <c r="J21" s="107"/>
      <c r="K21" s="64"/>
      <c r="L21" s="64"/>
      <c r="M21" s="64"/>
      <c r="N21" s="64"/>
      <c r="O21" s="64"/>
      <c r="P21" s="64"/>
      <c r="Q21" s="64"/>
      <c r="R21" s="64"/>
      <c r="S21" s="68"/>
    </row>
    <row r="22" spans="1:19" x14ac:dyDescent="0.25">
      <c r="A22" s="210" t="str">
        <f>'5. Fert. def. x usuario'!C89</f>
        <v>Definido por el usuario 4</v>
      </c>
      <c r="B22" s="208">
        <v>6000</v>
      </c>
      <c r="C22" s="209">
        <f>B22*'Datos predeterminados'!$B$6</f>
        <v>106.62</v>
      </c>
      <c r="D22" s="209">
        <f>$B$5*'Datos predeterminados'!$B$14*2</f>
        <v>93.600000000000023</v>
      </c>
      <c r="E22" s="118">
        <f>'Datos predeterminados'!$G53</f>
        <v>0</v>
      </c>
      <c r="F22" s="211">
        <f t="shared" si="1"/>
        <v>200.22000000000003</v>
      </c>
      <c r="G22" s="76"/>
      <c r="H22" s="76"/>
      <c r="I22" s="76"/>
      <c r="J22" s="107"/>
      <c r="K22" s="64"/>
      <c r="L22" s="64"/>
      <c r="M22" s="64"/>
      <c r="N22" s="64"/>
      <c r="O22" s="64"/>
      <c r="P22" s="64"/>
      <c r="Q22" s="64"/>
      <c r="R22" s="64"/>
      <c r="S22" s="68"/>
    </row>
    <row r="23" spans="1:19" x14ac:dyDescent="0.25">
      <c r="A23" s="210" t="str">
        <f>'5. Fert. def. x usuario'!C115</f>
        <v>Definido por el usuario 5</v>
      </c>
      <c r="B23" s="208">
        <v>6000</v>
      </c>
      <c r="C23" s="209">
        <f>B23*'Datos predeterminados'!$B$6</f>
        <v>106.62</v>
      </c>
      <c r="D23" s="209">
        <f>$B$5*'Datos predeterminados'!$B$14*2</f>
        <v>93.600000000000023</v>
      </c>
      <c r="E23" s="118">
        <f>'Datos predeterminados'!$G54</f>
        <v>0</v>
      </c>
      <c r="F23" s="211">
        <f t="shared" si="1"/>
        <v>200.22000000000003</v>
      </c>
      <c r="G23" s="76"/>
      <c r="H23" s="76"/>
      <c r="I23" s="76"/>
      <c r="J23" s="107"/>
      <c r="K23" s="64"/>
      <c r="L23" s="64"/>
      <c r="M23" s="64"/>
      <c r="N23" s="64"/>
      <c r="O23" s="64"/>
      <c r="P23" s="64"/>
      <c r="Q23" s="64"/>
      <c r="R23" s="64"/>
      <c r="S23" s="68"/>
    </row>
    <row r="24" spans="1:19" x14ac:dyDescent="0.25">
      <c r="A24" s="210" t="str">
        <f>'5. Fert. def. x usuario'!C141</f>
        <v>Definido por el usuario 6</v>
      </c>
      <c r="B24" s="208">
        <v>6000</v>
      </c>
      <c r="C24" s="209">
        <f>B24*'Datos predeterminados'!$B$6</f>
        <v>106.62</v>
      </c>
      <c r="D24" s="209">
        <f>$B$5*'Datos predeterminados'!$B$14*2</f>
        <v>93.600000000000023</v>
      </c>
      <c r="E24" s="118">
        <f>'Datos predeterminados'!$G55</f>
        <v>0</v>
      </c>
      <c r="F24" s="211">
        <f t="shared" si="1"/>
        <v>200.22000000000003</v>
      </c>
      <c r="G24" s="76"/>
      <c r="H24" s="76"/>
      <c r="I24" s="76"/>
      <c r="J24" s="107"/>
      <c r="K24" s="64"/>
      <c r="L24" s="64"/>
      <c r="M24" s="64"/>
      <c r="N24" s="64"/>
      <c r="O24" s="64"/>
      <c r="P24" s="64"/>
      <c r="Q24" s="64"/>
      <c r="R24" s="64"/>
      <c r="S24" s="68"/>
    </row>
    <row r="25" spans="1:19" x14ac:dyDescent="0.25">
      <c r="A25" s="210" t="str">
        <f>'5. Fert. def. x usuario'!C167</f>
        <v>Definido por el usuario 7</v>
      </c>
      <c r="B25" s="208">
        <v>6000</v>
      </c>
      <c r="C25" s="209">
        <f>B25*'Datos predeterminados'!$B$6</f>
        <v>106.62</v>
      </c>
      <c r="D25" s="209">
        <f>$B$5*'Datos predeterminados'!$B$14*2</f>
        <v>93.600000000000023</v>
      </c>
      <c r="E25" s="118">
        <f>'Datos predeterminados'!$G56</f>
        <v>0</v>
      </c>
      <c r="F25" s="211">
        <f t="shared" si="1"/>
        <v>200.22000000000003</v>
      </c>
      <c r="G25" s="76"/>
      <c r="H25" s="76"/>
      <c r="I25" s="76"/>
      <c r="J25" s="107"/>
      <c r="K25" s="64"/>
      <c r="L25" s="64"/>
      <c r="M25" s="64"/>
      <c r="N25" s="64"/>
      <c r="O25" s="64"/>
      <c r="P25" s="64"/>
      <c r="Q25" s="64"/>
      <c r="R25" s="64"/>
      <c r="S25" s="68"/>
    </row>
    <row r="26" spans="1:19" x14ac:dyDescent="0.25">
      <c r="A26" s="210" t="str">
        <f>'5. Fert. def. x usuario'!C193</f>
        <v>Definido por el usuario 8</v>
      </c>
      <c r="B26" s="208">
        <v>6000</v>
      </c>
      <c r="C26" s="209">
        <f>B26*'Datos predeterminados'!$B$6</f>
        <v>106.62</v>
      </c>
      <c r="D26" s="209">
        <f>$B$5*'Datos predeterminados'!$B$14*2</f>
        <v>93.600000000000023</v>
      </c>
      <c r="E26" s="118">
        <f>'Datos predeterminados'!$G57</f>
        <v>0</v>
      </c>
      <c r="F26" s="211">
        <f t="shared" si="1"/>
        <v>200.22000000000003</v>
      </c>
      <c r="G26" s="76"/>
      <c r="H26" s="76"/>
      <c r="I26" s="76"/>
      <c r="J26" s="107"/>
      <c r="K26" s="64"/>
      <c r="L26" s="64"/>
      <c r="M26" s="64"/>
      <c r="N26" s="64"/>
      <c r="O26" s="64"/>
      <c r="P26" s="64"/>
      <c r="Q26" s="64"/>
      <c r="R26" s="64"/>
      <c r="S26" s="68"/>
    </row>
    <row r="27" spans="1:19" x14ac:dyDescent="0.25">
      <c r="A27" s="210" t="str">
        <f>'5. Fert. def. x usuario'!C219</f>
        <v>Definido por el usuario 9</v>
      </c>
      <c r="B27" s="208">
        <v>6000</v>
      </c>
      <c r="C27" s="209">
        <f>B27*'Datos predeterminados'!$B$6</f>
        <v>106.62</v>
      </c>
      <c r="D27" s="209">
        <f>$B$5*'Datos predeterminados'!$B$14*2</f>
        <v>93.600000000000023</v>
      </c>
      <c r="E27" s="118">
        <f>'Datos predeterminados'!$G58</f>
        <v>0</v>
      </c>
      <c r="F27" s="211">
        <f t="shared" si="1"/>
        <v>200.22000000000003</v>
      </c>
      <c r="G27" s="76"/>
      <c r="H27" s="76"/>
      <c r="I27" s="76"/>
      <c r="J27" s="107"/>
      <c r="K27" s="64"/>
      <c r="L27" s="64"/>
      <c r="M27" s="64"/>
      <c r="N27" s="64"/>
      <c r="O27" s="64"/>
      <c r="P27" s="64"/>
      <c r="Q27" s="64"/>
      <c r="R27" s="64"/>
      <c r="S27" s="68"/>
    </row>
    <row r="28" spans="1:19" x14ac:dyDescent="0.25">
      <c r="A28" s="210" t="str">
        <f>'5. Fert. def. x usuario'!C245</f>
        <v>Definido por el usuario 10</v>
      </c>
      <c r="B28" s="208">
        <v>6000</v>
      </c>
      <c r="C28" s="209">
        <f>B28*'Datos predeterminados'!$B$6</f>
        <v>106.62</v>
      </c>
      <c r="D28" s="209">
        <f>$B$5*'Datos predeterminados'!$B$14*2</f>
        <v>93.600000000000023</v>
      </c>
      <c r="E28" s="118">
        <f>'Datos predeterminados'!$G59</f>
        <v>0</v>
      </c>
      <c r="F28" s="211">
        <f t="shared" si="1"/>
        <v>200.22000000000003</v>
      </c>
      <c r="G28" s="76"/>
      <c r="H28" s="76"/>
      <c r="I28" s="76"/>
      <c r="J28" s="107"/>
      <c r="K28" s="64"/>
      <c r="L28" s="64"/>
      <c r="M28" s="64"/>
      <c r="N28" s="64"/>
      <c r="O28" s="64"/>
      <c r="P28" s="64"/>
      <c r="Q28" s="64"/>
      <c r="R28" s="64"/>
      <c r="S28" s="68"/>
    </row>
    <row r="29" spans="1:19" x14ac:dyDescent="0.25">
      <c r="A29" s="207"/>
      <c r="B29" s="231"/>
      <c r="C29" s="209"/>
      <c r="D29" s="209"/>
      <c r="E29" s="210"/>
      <c r="F29" s="211"/>
      <c r="G29" s="76"/>
      <c r="H29" s="76"/>
      <c r="I29" s="76"/>
      <c r="J29" s="107"/>
      <c r="K29" s="64"/>
      <c r="L29" s="64"/>
      <c r="M29" s="64"/>
      <c r="N29" s="64"/>
      <c r="O29" s="64"/>
      <c r="P29" s="64"/>
      <c r="Q29" s="64"/>
      <c r="R29" s="64"/>
      <c r="S29" s="68"/>
    </row>
    <row r="30" spans="1:19" x14ac:dyDescent="0.25">
      <c r="A30" s="113" t="s">
        <v>556</v>
      </c>
      <c r="B30" s="76"/>
      <c r="C30" s="76"/>
      <c r="D30" s="76"/>
      <c r="E30" s="76"/>
      <c r="F30" s="76"/>
      <c r="G30" s="76"/>
      <c r="H30" s="76"/>
      <c r="I30" s="76"/>
      <c r="J30" s="107"/>
      <c r="K30" s="64"/>
      <c r="L30" s="64"/>
      <c r="M30" s="64"/>
      <c r="N30" s="64"/>
      <c r="O30" s="64"/>
      <c r="P30" s="64"/>
      <c r="Q30" s="64"/>
      <c r="R30" s="64"/>
      <c r="S30" s="68"/>
    </row>
    <row r="31" spans="1:19" x14ac:dyDescent="0.25">
      <c r="A31" s="212"/>
      <c r="B31" s="213"/>
      <c r="C31" s="213"/>
      <c r="D31" s="213"/>
      <c r="E31" s="214"/>
      <c r="G31" s="462" t="s">
        <v>557</v>
      </c>
      <c r="H31" s="463" t="s">
        <v>558</v>
      </c>
      <c r="I31" s="463"/>
      <c r="J31" s="76"/>
    </row>
    <row r="32" spans="1:19" ht="18" x14ac:dyDescent="0.35">
      <c r="B32" s="46"/>
      <c r="C32" s="46"/>
      <c r="D32" s="46"/>
      <c r="E32" s="92"/>
      <c r="G32" s="462"/>
      <c r="H32" s="215" t="s">
        <v>559</v>
      </c>
      <c r="I32" s="216" t="s">
        <v>560</v>
      </c>
      <c r="J32" s="76"/>
    </row>
    <row r="33" spans="1:12" ht="18" x14ac:dyDescent="0.35">
      <c r="A33" s="71" t="s">
        <v>561</v>
      </c>
      <c r="B33" s="67"/>
      <c r="C33" s="67"/>
      <c r="D33" s="92" t="s">
        <v>562</v>
      </c>
      <c r="E33" s="92" t="s">
        <v>563</v>
      </c>
      <c r="G33" s="217" t="s">
        <v>564</v>
      </c>
      <c r="H33" s="217" t="s">
        <v>565</v>
      </c>
      <c r="I33" s="217" t="s">
        <v>566</v>
      </c>
      <c r="J33" s="92"/>
      <c r="K33" s="92"/>
      <c r="L33" s="92"/>
    </row>
    <row r="34" spans="1:12" x14ac:dyDescent="0.25">
      <c r="A34" s="62" t="s">
        <v>567</v>
      </c>
      <c r="B34" s="97"/>
      <c r="C34" s="97"/>
      <c r="D34" s="229">
        <v>0</v>
      </c>
      <c r="E34" s="227">
        <f>D34*'1. Emisiones LUC '!C$59</f>
        <v>0</v>
      </c>
      <c r="G34" s="228">
        <f t="shared" ref="G34:G53" si="2">E34*$F9/1000</f>
        <v>0</v>
      </c>
      <c r="H34" s="228">
        <f>E34*'Datos predeterminados'!L40/1000</f>
        <v>0</v>
      </c>
      <c r="I34" s="228"/>
      <c r="J34" s="107"/>
      <c r="K34" s="64"/>
      <c r="L34" s="64"/>
    </row>
    <row r="35" spans="1:12" x14ac:dyDescent="0.25">
      <c r="A35" s="62" t="s">
        <v>568</v>
      </c>
      <c r="B35" s="97"/>
      <c r="C35" s="97"/>
      <c r="D35" s="229">
        <v>0</v>
      </c>
      <c r="E35" s="227">
        <f>D35*'1. Emisiones LUC '!C$59</f>
        <v>0</v>
      </c>
      <c r="G35" s="228">
        <f t="shared" si="2"/>
        <v>0</v>
      </c>
      <c r="H35" s="228">
        <f>E35*'Datos predeterminados'!L41/1000</f>
        <v>0</v>
      </c>
      <c r="I35" s="228"/>
      <c r="J35" s="107"/>
      <c r="K35" s="64"/>
      <c r="L35" s="64"/>
    </row>
    <row r="36" spans="1:12" x14ac:dyDescent="0.25">
      <c r="A36" s="62" t="s">
        <v>569</v>
      </c>
      <c r="B36" s="97"/>
      <c r="C36" s="97"/>
      <c r="D36" s="229">
        <v>0</v>
      </c>
      <c r="E36" s="227">
        <f>D36*'1. Emisiones LUC '!C$59</f>
        <v>0</v>
      </c>
      <c r="G36" s="228">
        <f t="shared" si="2"/>
        <v>0</v>
      </c>
      <c r="H36" s="228">
        <f>E36*'Datos predeterminados'!L42/1000</f>
        <v>0</v>
      </c>
      <c r="I36" s="228"/>
      <c r="J36" s="107"/>
      <c r="K36" s="64"/>
      <c r="L36" s="64"/>
    </row>
    <row r="37" spans="1:12" x14ac:dyDescent="0.25">
      <c r="A37" s="62" t="s">
        <v>570</v>
      </c>
      <c r="B37" s="97"/>
      <c r="C37" s="97"/>
      <c r="D37" s="229">
        <v>0</v>
      </c>
      <c r="E37" s="227">
        <f>D37*'1. Emisiones LUC '!C$59</f>
        <v>0</v>
      </c>
      <c r="G37" s="228">
        <f t="shared" si="2"/>
        <v>0</v>
      </c>
      <c r="H37" s="228">
        <f>E37*'Datos predeterminados'!L43/1000</f>
        <v>0</v>
      </c>
      <c r="I37" s="228">
        <f>'Datos predeterminados'!B15*'6. Fertilizante y N2O'!E37*44/12</f>
        <v>0</v>
      </c>
      <c r="J37" s="107"/>
      <c r="K37" s="64"/>
      <c r="L37" s="64"/>
    </row>
    <row r="38" spans="1:12" x14ac:dyDescent="0.25">
      <c r="A38" s="62" t="s">
        <v>571</v>
      </c>
      <c r="B38" s="97"/>
      <c r="C38" s="97"/>
      <c r="D38" s="229">
        <v>0</v>
      </c>
      <c r="E38" s="227">
        <f>D38*'1. Emisiones LUC '!C$59</f>
        <v>0</v>
      </c>
      <c r="G38" s="228">
        <f t="shared" si="2"/>
        <v>0</v>
      </c>
      <c r="H38" s="228">
        <f>E38*'Datos predeterminados'!L44/1000</f>
        <v>0</v>
      </c>
      <c r="I38" s="228"/>
      <c r="J38" s="107"/>
      <c r="K38" s="64"/>
      <c r="L38" s="64"/>
    </row>
    <row r="39" spans="1:12" x14ac:dyDescent="0.25">
      <c r="A39" s="62" t="s">
        <v>572</v>
      </c>
      <c r="B39" s="97"/>
      <c r="C39" s="97"/>
      <c r="D39" s="229">
        <v>0</v>
      </c>
      <c r="E39" s="227">
        <f>D39*'1. Emisiones LUC '!C$59</f>
        <v>0</v>
      </c>
      <c r="G39" s="228">
        <f t="shared" si="2"/>
        <v>0</v>
      </c>
      <c r="H39" s="228"/>
      <c r="I39" s="228"/>
      <c r="J39" s="107"/>
      <c r="K39" s="64"/>
      <c r="L39" s="64"/>
    </row>
    <row r="40" spans="1:12" x14ac:dyDescent="0.25">
      <c r="A40" s="62" t="s">
        <v>573</v>
      </c>
      <c r="B40" s="97"/>
      <c r="C40" s="97"/>
      <c r="D40" s="229">
        <v>0</v>
      </c>
      <c r="E40" s="227">
        <f>D40*'1. Emisiones LUC '!C$59</f>
        <v>0</v>
      </c>
      <c r="G40" s="228">
        <f t="shared" si="2"/>
        <v>0</v>
      </c>
      <c r="H40" s="228"/>
      <c r="I40" s="228"/>
      <c r="J40" s="107"/>
      <c r="K40" s="64"/>
      <c r="L40" s="64"/>
    </row>
    <row r="41" spans="1:12" x14ac:dyDescent="0.25">
      <c r="A41" s="62" t="s">
        <v>574</v>
      </c>
      <c r="B41" s="97"/>
      <c r="C41" s="97"/>
      <c r="D41" s="229">
        <v>0</v>
      </c>
      <c r="E41" s="227">
        <f>D41*'1. Emisiones LUC '!C$59</f>
        <v>0</v>
      </c>
      <c r="G41" s="228">
        <f t="shared" si="2"/>
        <v>0</v>
      </c>
      <c r="H41" s="228"/>
      <c r="I41" s="228"/>
      <c r="J41" s="107"/>
      <c r="K41" s="64"/>
      <c r="L41" s="64"/>
    </row>
    <row r="42" spans="1:12" x14ac:dyDescent="0.25">
      <c r="A42" s="62" t="s">
        <v>575</v>
      </c>
      <c r="B42" s="97"/>
      <c r="C42" s="97"/>
      <c r="D42" s="229">
        <v>0</v>
      </c>
      <c r="E42" s="227">
        <f>D42*'1. Emisiones LUC '!C$59</f>
        <v>0</v>
      </c>
      <c r="G42" s="228">
        <f t="shared" si="2"/>
        <v>0</v>
      </c>
      <c r="H42" s="228"/>
      <c r="I42" s="228"/>
      <c r="J42" s="107"/>
      <c r="K42" s="64"/>
      <c r="L42" s="64"/>
    </row>
    <row r="43" spans="1:12" x14ac:dyDescent="0.25">
      <c r="A43" s="62" t="s">
        <v>576</v>
      </c>
      <c r="B43" s="97"/>
      <c r="C43" s="97"/>
      <c r="D43" s="229">
        <v>0</v>
      </c>
      <c r="E43" s="227">
        <f>D43*'1. Emisiones LUC '!C$59</f>
        <v>0</v>
      </c>
      <c r="G43" s="228">
        <f t="shared" si="2"/>
        <v>0</v>
      </c>
      <c r="H43" s="228"/>
      <c r="I43" s="228"/>
      <c r="J43" s="107"/>
      <c r="K43" s="64"/>
      <c r="L43" s="64"/>
    </row>
    <row r="44" spans="1:12" x14ac:dyDescent="0.25">
      <c r="A44" s="210" t="str">
        <f t="shared" ref="A44:A53" si="3">A19</f>
        <v>Definido por el usuario 1</v>
      </c>
      <c r="B44" s="218"/>
      <c r="C44" s="218"/>
      <c r="D44" s="230">
        <v>0</v>
      </c>
      <c r="E44" s="227">
        <f>D44*'1. Emisiones LUC '!C$59</f>
        <v>0</v>
      </c>
      <c r="G44" s="228">
        <f>E44*$F19/1000</f>
        <v>0</v>
      </c>
      <c r="H44" s="228">
        <f>E44*'Datos predeterminados'!L50/1000</f>
        <v>0</v>
      </c>
      <c r="I44" s="248"/>
      <c r="J44" s="76"/>
    </row>
    <row r="45" spans="1:12" x14ac:dyDescent="0.25">
      <c r="A45" s="210" t="str">
        <f t="shared" si="3"/>
        <v>Definido por el usuario 2</v>
      </c>
      <c r="B45" s="218"/>
      <c r="C45" s="218"/>
      <c r="D45" s="230">
        <v>0</v>
      </c>
      <c r="E45" s="227">
        <f>D45*'1. Emisiones LUC '!C$59</f>
        <v>0</v>
      </c>
      <c r="G45" s="228">
        <f t="shared" si="2"/>
        <v>0</v>
      </c>
      <c r="H45" s="228">
        <f>E45*'Datos predeterminados'!L51/1000</f>
        <v>0</v>
      </c>
      <c r="I45" s="228"/>
      <c r="J45" s="76"/>
    </row>
    <row r="46" spans="1:12" x14ac:dyDescent="0.25">
      <c r="A46" s="210" t="str">
        <f t="shared" si="3"/>
        <v>Definido por el usuario 3</v>
      </c>
      <c r="B46" s="218"/>
      <c r="C46" s="218"/>
      <c r="D46" s="230">
        <v>0</v>
      </c>
      <c r="E46" s="227">
        <f>D46*'1. Emisiones LUC '!C$59</f>
        <v>0</v>
      </c>
      <c r="G46" s="228">
        <f t="shared" si="2"/>
        <v>0</v>
      </c>
      <c r="H46" s="228">
        <f>E46*'Datos predeterminados'!L52/1000</f>
        <v>0</v>
      </c>
      <c r="I46" s="228"/>
      <c r="J46" s="76"/>
    </row>
    <row r="47" spans="1:12" x14ac:dyDescent="0.25">
      <c r="A47" s="210" t="str">
        <f t="shared" si="3"/>
        <v>Definido por el usuario 4</v>
      </c>
      <c r="B47" s="218"/>
      <c r="C47" s="218"/>
      <c r="D47" s="230">
        <v>0</v>
      </c>
      <c r="E47" s="227">
        <f>D47*'1. Emisiones LUC '!C$59</f>
        <v>0</v>
      </c>
      <c r="G47" s="228">
        <f t="shared" si="2"/>
        <v>0</v>
      </c>
      <c r="H47" s="228">
        <f>E47*'Datos predeterminados'!L53/1000</f>
        <v>0</v>
      </c>
      <c r="I47" s="228"/>
      <c r="J47" s="76"/>
    </row>
    <row r="48" spans="1:12" x14ac:dyDescent="0.25">
      <c r="A48" s="210" t="str">
        <f t="shared" si="3"/>
        <v>Definido por el usuario 5</v>
      </c>
      <c r="B48" s="218"/>
      <c r="C48" s="218"/>
      <c r="D48" s="230">
        <v>0</v>
      </c>
      <c r="E48" s="227">
        <f>D48*'1. Emisiones LUC '!C$59</f>
        <v>0</v>
      </c>
      <c r="G48" s="228">
        <f t="shared" si="2"/>
        <v>0</v>
      </c>
      <c r="H48" s="228">
        <f>E48*'Datos predeterminados'!L54/1000</f>
        <v>0</v>
      </c>
      <c r="I48" s="228"/>
      <c r="J48" s="76"/>
    </row>
    <row r="49" spans="1:15" x14ac:dyDescent="0.25">
      <c r="A49" s="210" t="str">
        <f t="shared" si="3"/>
        <v>Definido por el usuario 6</v>
      </c>
      <c r="B49" s="218"/>
      <c r="C49" s="218"/>
      <c r="D49" s="230">
        <v>0</v>
      </c>
      <c r="E49" s="227">
        <f>D49*'1. Emisiones LUC '!C$59</f>
        <v>0</v>
      </c>
      <c r="G49" s="228">
        <f t="shared" si="2"/>
        <v>0</v>
      </c>
      <c r="H49" s="228">
        <f>E49*'Datos predeterminados'!L55/1000</f>
        <v>0</v>
      </c>
      <c r="I49" s="228"/>
      <c r="J49" s="76"/>
    </row>
    <row r="50" spans="1:15" x14ac:dyDescent="0.25">
      <c r="A50" s="210" t="str">
        <f t="shared" si="3"/>
        <v>Definido por el usuario 7</v>
      </c>
      <c r="B50" s="218"/>
      <c r="C50" s="218"/>
      <c r="D50" s="230">
        <v>0</v>
      </c>
      <c r="E50" s="227">
        <f>D50*'1. Emisiones LUC '!C$59</f>
        <v>0</v>
      </c>
      <c r="G50" s="228">
        <f t="shared" si="2"/>
        <v>0</v>
      </c>
      <c r="H50" s="228">
        <f>E50*'Datos predeterminados'!L56/1000</f>
        <v>0</v>
      </c>
      <c r="I50" s="228"/>
      <c r="J50" s="76"/>
    </row>
    <row r="51" spans="1:15" x14ac:dyDescent="0.25">
      <c r="A51" s="210" t="str">
        <f t="shared" si="3"/>
        <v>Definido por el usuario 8</v>
      </c>
      <c r="B51" s="218"/>
      <c r="C51" s="218"/>
      <c r="D51" s="230">
        <v>0</v>
      </c>
      <c r="E51" s="227">
        <f>D51*'1. Emisiones LUC '!C$59</f>
        <v>0</v>
      </c>
      <c r="G51" s="228">
        <f t="shared" si="2"/>
        <v>0</v>
      </c>
      <c r="H51" s="228">
        <f>E51*'Datos predeterminados'!L57/1000</f>
        <v>0</v>
      </c>
      <c r="I51" s="228"/>
      <c r="J51" s="76"/>
    </row>
    <row r="52" spans="1:15" x14ac:dyDescent="0.25">
      <c r="A52" s="210" t="str">
        <f t="shared" si="3"/>
        <v>Definido por el usuario 9</v>
      </c>
      <c r="B52" s="218"/>
      <c r="C52" s="218"/>
      <c r="D52" s="230">
        <v>0</v>
      </c>
      <c r="E52" s="227">
        <f>D52*'1. Emisiones LUC '!C$59</f>
        <v>0</v>
      </c>
      <c r="G52" s="228">
        <f t="shared" si="2"/>
        <v>0</v>
      </c>
      <c r="H52" s="228">
        <f>E52*'Datos predeterminados'!L58/1000</f>
        <v>0</v>
      </c>
      <c r="I52" s="228"/>
      <c r="J52" s="76"/>
    </row>
    <row r="53" spans="1:15" x14ac:dyDescent="0.25">
      <c r="A53" s="210" t="str">
        <f t="shared" si="3"/>
        <v>Definido por el usuario 10</v>
      </c>
      <c r="B53" s="218"/>
      <c r="C53" s="218"/>
      <c r="D53" s="230">
        <v>0</v>
      </c>
      <c r="E53" s="227">
        <f>D53*'1. Emisiones LUC '!C$59</f>
        <v>0</v>
      </c>
      <c r="G53" s="228">
        <f t="shared" si="2"/>
        <v>0</v>
      </c>
      <c r="H53" s="228">
        <f>E53*'Datos predeterminados'!L59/1000</f>
        <v>0</v>
      </c>
      <c r="I53" s="228"/>
      <c r="J53" s="76"/>
    </row>
    <row r="54" spans="1:15" ht="15.75" thickBot="1" x14ac:dyDescent="0.3">
      <c r="A54" s="43"/>
      <c r="B54" s="97"/>
      <c r="C54" s="97"/>
      <c r="D54" s="97"/>
      <c r="E54" s="96"/>
      <c r="F54" s="224" t="s">
        <v>577</v>
      </c>
      <c r="G54" s="225">
        <f>SUM(G34:G53)</f>
        <v>0</v>
      </c>
      <c r="H54" s="225">
        <f>SUM(H34:H53)</f>
        <v>0</v>
      </c>
      <c r="I54" s="226">
        <f>SUM(I34:I53)</f>
        <v>0</v>
      </c>
      <c r="J54" s="76"/>
    </row>
    <row r="55" spans="1:15" ht="15.75" thickTop="1" x14ac:dyDescent="0.25">
      <c r="A55" s="43"/>
      <c r="B55" s="44"/>
      <c r="C55" s="44"/>
      <c r="D55" s="44"/>
      <c r="E55" s="128"/>
      <c r="F55" s="92"/>
      <c r="G55" s="76"/>
      <c r="H55" s="76"/>
      <c r="I55" s="76"/>
      <c r="J55" s="76"/>
    </row>
    <row r="56" spans="1:15" x14ac:dyDescent="0.25">
      <c r="A56" s="89"/>
      <c r="B56" s="76"/>
      <c r="C56" s="76"/>
      <c r="D56" s="76"/>
      <c r="E56" s="76"/>
      <c r="F56" s="94"/>
      <c r="G56" s="93"/>
      <c r="H56" s="94"/>
      <c r="I56" s="93"/>
      <c r="J56" s="76"/>
      <c r="K56" s="76"/>
      <c r="L56" s="76"/>
      <c r="M56" s="76"/>
      <c r="N56" s="76"/>
      <c r="O56" s="76"/>
    </row>
    <row r="57" spans="1:15" x14ac:dyDescent="0.25">
      <c r="A57" s="113" t="s">
        <v>578</v>
      </c>
      <c r="B57" s="117"/>
      <c r="C57" s="117"/>
      <c r="D57" s="117"/>
      <c r="E57" s="117"/>
      <c r="F57" s="76"/>
      <c r="G57" s="76"/>
      <c r="H57" s="76"/>
      <c r="I57" s="76"/>
      <c r="J57" s="86"/>
      <c r="K57" s="76"/>
      <c r="L57" s="76"/>
      <c r="M57" s="76"/>
      <c r="N57" s="76"/>
      <c r="O57" s="76"/>
    </row>
    <row r="58" spans="1:15" x14ac:dyDescent="0.25">
      <c r="A58" s="76" t="s">
        <v>579</v>
      </c>
      <c r="B58" s="118"/>
      <c r="C58" s="118"/>
      <c r="D58" s="118"/>
      <c r="E58" s="118">
        <f>'9. Datos de la extractora'!B33</f>
        <v>0</v>
      </c>
      <c r="F58" s="76"/>
      <c r="G58" s="76"/>
      <c r="H58" s="76"/>
      <c r="I58" s="76"/>
      <c r="J58" s="86"/>
      <c r="K58" s="76"/>
      <c r="L58" s="76"/>
      <c r="M58" s="76"/>
      <c r="N58" s="76"/>
      <c r="O58" s="76"/>
    </row>
    <row r="59" spans="1:15" x14ac:dyDescent="0.25">
      <c r="A59" s="119" t="s">
        <v>580</v>
      </c>
      <c r="B59" s="118"/>
      <c r="C59" s="118"/>
      <c r="D59" s="118"/>
      <c r="E59" s="118">
        <f>'1. Emisiones LUC '!C59</f>
        <v>0</v>
      </c>
      <c r="F59" s="76"/>
      <c r="G59" s="76"/>
      <c r="H59" s="76"/>
      <c r="I59" s="76"/>
      <c r="J59" s="86"/>
      <c r="K59" s="76"/>
      <c r="L59" s="76"/>
      <c r="M59" s="76"/>
      <c r="N59" s="76"/>
      <c r="O59" s="76"/>
    </row>
    <row r="60" spans="1:15" x14ac:dyDescent="0.25">
      <c r="A60" s="119" t="s">
        <v>581</v>
      </c>
      <c r="B60" s="76"/>
      <c r="C60" s="76"/>
      <c r="D60" s="76"/>
      <c r="E60" s="107" t="e">
        <f>E58/E59</f>
        <v>#DIV/0!</v>
      </c>
      <c r="F60" s="76"/>
      <c r="G60" s="76"/>
      <c r="H60" s="76"/>
      <c r="I60" s="76"/>
      <c r="J60" s="86"/>
      <c r="K60" s="76"/>
      <c r="L60" s="76"/>
      <c r="M60" s="76"/>
      <c r="N60" s="76"/>
      <c r="O60" s="76"/>
    </row>
    <row r="61" spans="1:15" x14ac:dyDescent="0.25">
      <c r="A61" s="119" t="s">
        <v>582</v>
      </c>
      <c r="B61" s="76"/>
      <c r="C61" s="76"/>
      <c r="D61" s="76"/>
      <c r="E61" s="107" t="e">
        <f>E60*1000*'Datos predeterminados'!B61/100</f>
        <v>#DIV/0!</v>
      </c>
      <c r="F61" s="76"/>
      <c r="G61" s="76"/>
      <c r="H61" s="76"/>
      <c r="I61" s="76"/>
      <c r="J61" s="86"/>
      <c r="K61" s="76"/>
      <c r="L61" s="76"/>
      <c r="M61" s="76"/>
      <c r="N61" s="76"/>
      <c r="O61" s="76"/>
    </row>
    <row r="62" spans="1:15" ht="18" x14ac:dyDescent="0.35">
      <c r="A62" s="222" t="s">
        <v>1075</v>
      </c>
      <c r="B62" s="76"/>
      <c r="C62" s="76"/>
      <c r="D62" s="76"/>
      <c r="E62" s="93" t="e">
        <f>E61*1.57*'Datos predeterminados'!B10</f>
        <v>#DIV/0!</v>
      </c>
      <c r="F62" s="76"/>
      <c r="G62" s="76"/>
      <c r="H62" s="76"/>
      <c r="I62" s="76"/>
      <c r="J62" s="86"/>
      <c r="K62" s="76"/>
      <c r="L62" s="76"/>
      <c r="M62" s="76"/>
      <c r="N62" s="76"/>
      <c r="O62" s="76"/>
    </row>
    <row r="63" spans="1:15" ht="18" x14ac:dyDescent="0.35">
      <c r="A63" s="425" t="s">
        <v>1076</v>
      </c>
      <c r="B63" s="76"/>
      <c r="C63" s="76"/>
      <c r="D63" s="76"/>
      <c r="E63" s="93" t="e">
        <f>E61*(('Datos predeterminados'!F61/100*'Datos predeterminados'!B12)+('Datos predeterminados'!B62/100*'Datos predeterminados'!B11))*1.57</f>
        <v>#DIV/0!</v>
      </c>
      <c r="F63" s="76"/>
      <c r="G63" s="76"/>
      <c r="H63" s="76"/>
      <c r="I63" s="76"/>
      <c r="J63" s="86"/>
      <c r="K63" s="76"/>
      <c r="L63" s="76"/>
      <c r="M63" s="76"/>
      <c r="N63" s="76"/>
      <c r="O63" s="76"/>
    </row>
    <row r="64" spans="1:15" ht="18" x14ac:dyDescent="0.35">
      <c r="A64" s="120" t="s">
        <v>583</v>
      </c>
      <c r="B64" s="76"/>
      <c r="C64" s="76"/>
      <c r="D64" s="76"/>
      <c r="E64" s="93" t="e">
        <f>E62+E63</f>
        <v>#DIV/0!</v>
      </c>
      <c r="F64" s="76"/>
      <c r="G64" s="76"/>
      <c r="H64" s="76"/>
      <c r="I64" s="76"/>
      <c r="J64" s="86"/>
      <c r="K64" s="76"/>
      <c r="L64" s="76"/>
      <c r="M64" s="76"/>
      <c r="N64" s="76"/>
      <c r="O64" s="76"/>
    </row>
    <row r="65" spans="1:15" ht="18" x14ac:dyDescent="0.35">
      <c r="A65" s="120" t="s">
        <v>584</v>
      </c>
      <c r="B65" s="76"/>
      <c r="C65" s="76"/>
      <c r="D65" s="76"/>
      <c r="E65" s="93" t="e">
        <f>E64*'Datos predeterminados'!B9/1000</f>
        <v>#DIV/0!</v>
      </c>
      <c r="F65" s="76"/>
      <c r="G65" s="76"/>
      <c r="H65" s="76"/>
      <c r="I65" s="76"/>
      <c r="J65" s="86"/>
      <c r="K65" s="76"/>
      <c r="L65" s="76"/>
      <c r="M65" s="76"/>
      <c r="N65" s="76"/>
      <c r="O65" s="76"/>
    </row>
    <row r="66" spans="1:15" x14ac:dyDescent="0.25">
      <c r="A66" s="76"/>
      <c r="B66" s="76"/>
      <c r="C66" s="76"/>
      <c r="D66" s="76"/>
      <c r="E66" s="76"/>
      <c r="F66" s="76"/>
      <c r="G66" s="76"/>
      <c r="H66" s="76"/>
      <c r="I66" s="83"/>
      <c r="J66" s="121"/>
    </row>
    <row r="67" spans="1:15" x14ac:dyDescent="0.25">
      <c r="A67" s="100" t="s">
        <v>585</v>
      </c>
      <c r="B67" s="76"/>
      <c r="C67" s="76"/>
      <c r="D67" s="76"/>
      <c r="E67" s="76"/>
      <c r="F67" s="76"/>
      <c r="G67" s="76"/>
      <c r="H67" s="76"/>
      <c r="I67" s="83"/>
      <c r="J67" s="122"/>
    </row>
    <row r="68" spans="1:15" x14ac:dyDescent="0.25">
      <c r="A68" s="424" t="s">
        <v>1069</v>
      </c>
      <c r="B68" s="123"/>
      <c r="C68" s="123"/>
      <c r="D68" s="123"/>
      <c r="E68" s="291">
        <f>'9. Datos de la extractora'!B74</f>
        <v>0</v>
      </c>
      <c r="F68" s="89"/>
      <c r="G68" s="76"/>
      <c r="H68" s="76"/>
      <c r="I68" s="83"/>
      <c r="J68" s="124"/>
    </row>
    <row r="69" spans="1:15" x14ac:dyDescent="0.25">
      <c r="A69" s="119" t="s">
        <v>586</v>
      </c>
      <c r="B69" s="142"/>
      <c r="C69" s="142"/>
      <c r="D69" s="142"/>
      <c r="E69" s="123">
        <f>'9. Datos de la extractora'!B76</f>
        <v>0</v>
      </c>
      <c r="F69" s="76"/>
      <c r="G69" s="76"/>
      <c r="H69" s="76"/>
      <c r="I69" s="83"/>
      <c r="J69" s="124"/>
    </row>
    <row r="70" spans="1:15" x14ac:dyDescent="0.25">
      <c r="A70" s="119" t="s">
        <v>587</v>
      </c>
      <c r="B70" s="142"/>
      <c r="C70" s="142"/>
      <c r="D70" s="142"/>
      <c r="E70" s="123">
        <f>'9. Datos de la extractora'!B77</f>
        <v>0</v>
      </c>
      <c r="F70" s="76"/>
      <c r="G70" s="76"/>
      <c r="H70" s="76"/>
      <c r="I70" s="83"/>
      <c r="J70" s="124"/>
    </row>
    <row r="71" spans="1:15" x14ac:dyDescent="0.25">
      <c r="A71" s="424" t="s">
        <v>1070</v>
      </c>
      <c r="B71" s="125"/>
      <c r="C71" s="125"/>
      <c r="D71" s="125"/>
      <c r="E71" s="125">
        <f>'1. Emisiones LUC '!C59</f>
        <v>0</v>
      </c>
      <c r="F71" s="76"/>
      <c r="G71" s="76"/>
      <c r="H71" s="76"/>
      <c r="I71" s="83"/>
      <c r="J71" s="112"/>
    </row>
    <row r="72" spans="1:15" x14ac:dyDescent="0.25">
      <c r="A72" s="424" t="s">
        <v>1071</v>
      </c>
      <c r="B72" s="107"/>
      <c r="C72" s="107"/>
      <c r="D72" s="107"/>
      <c r="E72" s="107" t="e">
        <f>E68*E69/100/E71</f>
        <v>#DIV/0!</v>
      </c>
      <c r="F72" s="278"/>
      <c r="G72" s="76"/>
      <c r="H72" s="76"/>
      <c r="I72" s="83"/>
      <c r="J72" s="126"/>
    </row>
    <row r="73" spans="1:15" x14ac:dyDescent="0.25">
      <c r="A73" s="424" t="s">
        <v>1072</v>
      </c>
      <c r="B73" s="107"/>
      <c r="C73" s="107"/>
      <c r="D73" s="107"/>
      <c r="E73" s="107" t="e">
        <f>E72*1000*'Datos predeterminados'!B60/100</f>
        <v>#DIV/0!</v>
      </c>
      <c r="F73" s="76"/>
      <c r="G73" s="76"/>
      <c r="H73" s="76"/>
      <c r="I73" s="83"/>
      <c r="J73" s="126"/>
    </row>
    <row r="74" spans="1:15" ht="18" x14ac:dyDescent="0.35">
      <c r="A74" s="425" t="s">
        <v>1077</v>
      </c>
      <c r="B74" s="93"/>
      <c r="C74" s="93"/>
      <c r="D74" s="93"/>
      <c r="E74" s="93" t="e">
        <f>E73*1.57*'Datos predeterminados'!B10</f>
        <v>#DIV/0!</v>
      </c>
      <c r="F74" s="93"/>
      <c r="G74" s="76"/>
      <c r="H74" s="76"/>
      <c r="I74" s="92"/>
      <c r="J74" s="114"/>
    </row>
    <row r="75" spans="1:15" ht="18" x14ac:dyDescent="0.35">
      <c r="A75" s="425" t="s">
        <v>1078</v>
      </c>
      <c r="B75" s="93"/>
      <c r="C75" s="93"/>
      <c r="D75" s="93"/>
      <c r="E75" s="93" t="e">
        <f>E73*(('Datos predeterminados'!F60/100*'Datos predeterminados'!B12)+('Datos predeterminados'!B62/100*'Datos predeterminados'!B11))*1.57</f>
        <v>#DIV/0!</v>
      </c>
      <c r="F75" s="93"/>
      <c r="G75" s="76"/>
      <c r="H75" s="76"/>
      <c r="I75" s="92"/>
      <c r="J75" s="114"/>
    </row>
    <row r="76" spans="1:15" ht="18" x14ac:dyDescent="0.35">
      <c r="A76" s="120" t="s">
        <v>588</v>
      </c>
      <c r="B76" s="93"/>
      <c r="C76" s="93"/>
      <c r="D76" s="93"/>
      <c r="E76" s="93" t="e">
        <f>E75+E74</f>
        <v>#DIV/0!</v>
      </c>
      <c r="F76" s="76"/>
      <c r="G76" s="76"/>
      <c r="H76" s="76"/>
      <c r="I76" s="86"/>
      <c r="J76" s="114"/>
    </row>
    <row r="77" spans="1:15" ht="18" x14ac:dyDescent="0.35">
      <c r="A77" s="120" t="s">
        <v>589</v>
      </c>
      <c r="B77" s="93"/>
      <c r="C77" s="93"/>
      <c r="D77" s="93"/>
      <c r="E77" s="93" t="e">
        <f>E76*'Datos predeterminados'!B9/1000</f>
        <v>#DIV/0!</v>
      </c>
      <c r="F77" s="76"/>
      <c r="G77" s="76"/>
      <c r="H77" s="76"/>
      <c r="I77" s="86"/>
      <c r="J77" s="114"/>
    </row>
    <row r="78" spans="1:15" x14ac:dyDescent="0.25">
      <c r="A78" s="424" t="s">
        <v>1073</v>
      </c>
      <c r="B78" s="142"/>
      <c r="C78" s="142"/>
      <c r="D78" s="142"/>
      <c r="E78" s="230"/>
      <c r="F78" s="76"/>
      <c r="G78" s="76"/>
      <c r="H78" s="76"/>
      <c r="I78" s="86"/>
      <c r="J78" s="114"/>
    </row>
    <row r="79" spans="1:15" x14ac:dyDescent="0.25">
      <c r="A79" s="119" t="s">
        <v>590</v>
      </c>
      <c r="B79" s="140"/>
      <c r="C79" s="140"/>
      <c r="D79" s="140"/>
      <c r="E79" s="93">
        <f>E78*'1. Emisiones LUC '!C59</f>
        <v>0</v>
      </c>
      <c r="F79" s="76"/>
      <c r="H79" s="76"/>
      <c r="I79" s="86"/>
      <c r="J79" s="114"/>
    </row>
    <row r="80" spans="1:15" x14ac:dyDescent="0.25">
      <c r="A80" s="119" t="s">
        <v>591</v>
      </c>
      <c r="B80" s="142"/>
      <c r="C80" s="142"/>
      <c r="D80" s="142"/>
      <c r="E80" s="230"/>
      <c r="F80" s="76"/>
      <c r="G80" s="76"/>
      <c r="H80" s="76"/>
      <c r="I80" s="86"/>
      <c r="J80" s="114"/>
    </row>
    <row r="81" spans="1:18" x14ac:dyDescent="0.25">
      <c r="A81" s="424" t="s">
        <v>1074</v>
      </c>
      <c r="B81" s="93"/>
      <c r="C81" s="93"/>
      <c r="D81" s="93"/>
      <c r="E81" s="93">
        <f>E78*E80/100*1000</f>
        <v>0</v>
      </c>
      <c r="F81" s="76"/>
      <c r="G81" s="76"/>
      <c r="H81" s="76"/>
      <c r="I81" s="86"/>
      <c r="J81" s="114"/>
    </row>
    <row r="82" spans="1:18" ht="18" x14ac:dyDescent="0.35">
      <c r="A82" s="425" t="s">
        <v>1077</v>
      </c>
      <c r="B82" s="93"/>
      <c r="C82" s="93"/>
      <c r="D82" s="93"/>
      <c r="E82" s="93">
        <f>E81*1.57*'Datos predeterminados'!B10</f>
        <v>0</v>
      </c>
      <c r="F82" s="76"/>
      <c r="G82" s="76"/>
      <c r="H82" s="76"/>
      <c r="I82" s="86"/>
      <c r="J82" s="114"/>
    </row>
    <row r="83" spans="1:18" ht="18" x14ac:dyDescent="0.35">
      <c r="A83" s="425" t="s">
        <v>1078</v>
      </c>
      <c r="B83" s="93"/>
      <c r="C83" s="93"/>
      <c r="D83" s="93"/>
      <c r="E83" s="93">
        <f>E81*(('Datos predeterminados'!F60/100*'Datos predeterminados'!B12)+('Datos predeterminados'!B62/100*'Datos predeterminados'!B11))*1.57</f>
        <v>0</v>
      </c>
      <c r="F83" s="76"/>
      <c r="G83" s="76"/>
      <c r="H83" s="76"/>
      <c r="I83" s="86"/>
      <c r="J83" s="114"/>
    </row>
    <row r="84" spans="1:18" ht="18" x14ac:dyDescent="0.35">
      <c r="A84" s="120" t="s">
        <v>592</v>
      </c>
      <c r="B84" s="93"/>
      <c r="C84" s="93"/>
      <c r="D84" s="93"/>
      <c r="E84" s="93">
        <f>E83+E82</f>
        <v>0</v>
      </c>
      <c r="F84" s="76"/>
      <c r="G84" s="76"/>
      <c r="H84" s="76"/>
      <c r="I84" s="86"/>
      <c r="J84" s="114"/>
    </row>
    <row r="85" spans="1:18" ht="18" x14ac:dyDescent="0.35">
      <c r="A85" s="120" t="s">
        <v>593</v>
      </c>
      <c r="B85" s="93"/>
      <c r="C85" s="93"/>
      <c r="D85" s="93"/>
      <c r="E85" s="93">
        <f>E84*'Datos predeterminados'!B9/1000</f>
        <v>0</v>
      </c>
      <c r="F85" s="76"/>
      <c r="G85" s="76"/>
      <c r="H85" s="76"/>
      <c r="I85" s="86"/>
      <c r="J85" s="114"/>
    </row>
    <row r="86" spans="1:18" ht="33.75" customHeight="1" x14ac:dyDescent="0.35">
      <c r="A86" s="179" t="s">
        <v>594</v>
      </c>
      <c r="B86" s="93"/>
      <c r="C86" s="93"/>
      <c r="D86" s="93"/>
      <c r="E86" s="93" t="e">
        <f>E77+E85</f>
        <v>#DIV/0!</v>
      </c>
      <c r="F86" s="76"/>
      <c r="G86" s="76"/>
      <c r="H86" s="76"/>
      <c r="I86" s="86"/>
      <c r="J86" s="114"/>
    </row>
    <row r="87" spans="1:18" x14ac:dyDescent="0.25">
      <c r="A87" s="76"/>
      <c r="B87" s="76"/>
      <c r="C87" s="76"/>
      <c r="D87" s="76"/>
      <c r="E87" s="76"/>
      <c r="F87" s="76"/>
      <c r="G87" s="76"/>
      <c r="H87" s="76"/>
      <c r="I87" s="76"/>
      <c r="J87" s="76"/>
    </row>
    <row r="88" spans="1:18" ht="18" x14ac:dyDescent="0.35">
      <c r="A88" s="100" t="s">
        <v>595</v>
      </c>
      <c r="B88" s="76"/>
      <c r="C88" s="76"/>
      <c r="D88" s="76"/>
      <c r="E88" s="76"/>
      <c r="F88" s="76"/>
      <c r="G88" s="76"/>
      <c r="H88" s="76"/>
      <c r="I88" s="76"/>
      <c r="J88" s="76"/>
    </row>
    <row r="89" spans="1:18" ht="18" x14ac:dyDescent="0.35">
      <c r="A89" s="115" t="s">
        <v>596</v>
      </c>
      <c r="B89" s="106"/>
      <c r="C89" s="106"/>
      <c r="D89" s="106"/>
      <c r="E89" s="106">
        <f>H54</f>
        <v>0</v>
      </c>
      <c r="F89" s="114"/>
      <c r="G89" s="114"/>
      <c r="H89" s="114"/>
      <c r="I89" s="114"/>
      <c r="J89" s="114"/>
      <c r="K89" s="85"/>
      <c r="L89" s="85"/>
      <c r="M89" s="85"/>
      <c r="N89" s="85"/>
      <c r="O89" s="85"/>
      <c r="P89" s="85"/>
      <c r="Q89" s="85"/>
      <c r="R89" s="85"/>
    </row>
    <row r="90" spans="1:18" ht="18" x14ac:dyDescent="0.35">
      <c r="A90" s="115" t="s">
        <v>597</v>
      </c>
      <c r="B90" s="106"/>
      <c r="C90" s="106"/>
      <c r="D90" s="106"/>
      <c r="E90" s="93" t="e">
        <f>E86*'1. Emisiones LUC '!C59</f>
        <v>#DIV/0!</v>
      </c>
      <c r="F90" s="114"/>
      <c r="G90" s="114"/>
      <c r="H90" s="114"/>
      <c r="I90" s="114"/>
      <c r="J90" s="114"/>
      <c r="K90" s="85"/>
      <c r="L90" s="85"/>
      <c r="M90" s="85"/>
      <c r="N90" s="85"/>
      <c r="O90" s="85"/>
      <c r="P90" s="85"/>
      <c r="Q90" s="85"/>
      <c r="R90" s="85"/>
    </row>
    <row r="91" spans="1:18" ht="18" x14ac:dyDescent="0.35">
      <c r="A91" s="115" t="s">
        <v>598</v>
      </c>
      <c r="B91" s="93"/>
      <c r="C91" s="93"/>
      <c r="D91" s="93"/>
      <c r="E91" s="187" t="e">
        <f>E65*'1. Emisiones LUC '!C59</f>
        <v>#DIV/0!</v>
      </c>
      <c r="F91" s="114"/>
      <c r="G91" s="114"/>
      <c r="H91" s="114"/>
      <c r="I91" s="114"/>
      <c r="J91" s="114"/>
      <c r="K91" s="85"/>
      <c r="L91" s="85"/>
      <c r="M91" s="85"/>
      <c r="N91" s="85"/>
      <c r="O91" s="85"/>
      <c r="P91" s="85"/>
      <c r="Q91" s="85"/>
      <c r="R91" s="85"/>
    </row>
    <row r="92" spans="1:18" ht="18" x14ac:dyDescent="0.35">
      <c r="A92" s="115" t="s">
        <v>599</v>
      </c>
      <c r="B92" s="106"/>
      <c r="C92" s="106"/>
      <c r="D92" s="106"/>
      <c r="E92" s="93" t="e">
        <f>SUM(E89:E91)</f>
        <v>#DIV/0!</v>
      </c>
      <c r="F92" s="114"/>
      <c r="G92" s="114"/>
      <c r="H92" s="114"/>
      <c r="I92" s="114"/>
      <c r="J92" s="114"/>
      <c r="K92" s="85"/>
      <c r="L92" s="85"/>
      <c r="M92" s="85"/>
      <c r="N92" s="85"/>
      <c r="O92" s="85"/>
      <c r="P92" s="85"/>
      <c r="Q92" s="85"/>
      <c r="R92" s="85"/>
    </row>
    <row r="93" spans="1:18" ht="18" x14ac:dyDescent="0.35">
      <c r="A93" s="223" t="s">
        <v>600</v>
      </c>
      <c r="B93" s="93"/>
      <c r="C93" s="93"/>
      <c r="D93" s="93"/>
      <c r="E93" s="93">
        <f>'1. Emisiones LUC '!B56*'Datos predeterminados'!B13*1.57*'Datos predeterminados'!B9/1000</f>
        <v>0</v>
      </c>
      <c r="F93" s="114"/>
      <c r="G93" s="114"/>
      <c r="H93" s="114"/>
      <c r="I93" s="114"/>
      <c r="J93" s="114"/>
      <c r="K93" s="85"/>
      <c r="L93" s="85"/>
      <c r="M93" s="85"/>
      <c r="N93" s="85"/>
      <c r="O93" s="85"/>
      <c r="P93" s="85"/>
      <c r="Q93" s="85"/>
      <c r="R93" s="85"/>
    </row>
    <row r="94" spans="1:18" ht="18" x14ac:dyDescent="0.35">
      <c r="A94" s="115" t="s">
        <v>601</v>
      </c>
      <c r="B94" s="106"/>
      <c r="C94" s="106"/>
      <c r="D94" s="106"/>
      <c r="E94" s="133" t="e">
        <f>E92+E93</f>
        <v>#DIV/0!</v>
      </c>
      <c r="F94" s="114"/>
      <c r="G94" s="114"/>
      <c r="H94" s="114"/>
      <c r="I94" s="114"/>
      <c r="J94" s="114"/>
      <c r="K94" s="85"/>
      <c r="L94" s="85"/>
      <c r="M94" s="85"/>
      <c r="N94" s="85"/>
      <c r="O94" s="85"/>
      <c r="P94" s="85"/>
      <c r="Q94" s="85"/>
      <c r="R94" s="85"/>
    </row>
    <row r="95" spans="1:18" x14ac:dyDescent="0.25">
      <c r="A95" s="115"/>
      <c r="B95" s="114"/>
      <c r="C95" s="114"/>
      <c r="D95" s="114"/>
      <c r="E95" s="114"/>
      <c r="F95" s="114"/>
      <c r="G95" s="114"/>
      <c r="H95" s="114"/>
      <c r="I95" s="114"/>
      <c r="J95" s="114"/>
      <c r="K95" s="85"/>
      <c r="L95" s="85"/>
      <c r="M95" s="85"/>
      <c r="N95" s="85"/>
      <c r="O95" s="85"/>
      <c r="P95" s="85"/>
      <c r="Q95" s="85"/>
      <c r="R95" s="85"/>
    </row>
    <row r="96" spans="1:18" hidden="1" x14ac:dyDescent="0.25">
      <c r="A96" s="167" t="s">
        <v>602</v>
      </c>
      <c r="B96" s="158"/>
      <c r="C96" s="158"/>
      <c r="D96" s="158"/>
      <c r="E96" s="158" t="e">
        <f>#REF!</f>
        <v>#REF!</v>
      </c>
      <c r="F96" s="114"/>
      <c r="G96" s="114"/>
      <c r="H96" s="114"/>
      <c r="I96" s="114"/>
      <c r="J96" s="114"/>
      <c r="K96" s="85"/>
      <c r="L96" s="85"/>
      <c r="M96" s="85"/>
      <c r="N96" s="85"/>
      <c r="O96" s="85"/>
      <c r="P96" s="85"/>
      <c r="Q96" s="85"/>
      <c r="R96" s="85"/>
    </row>
    <row r="97" spans="1:18" ht="18" hidden="1" x14ac:dyDescent="0.35">
      <c r="A97" s="160" t="s">
        <v>603</v>
      </c>
      <c r="B97" s="148"/>
      <c r="C97" s="148"/>
      <c r="D97" s="148"/>
      <c r="E97" s="168" t="e">
        <f>#REF!</f>
        <v>#REF!</v>
      </c>
      <c r="F97" s="114"/>
      <c r="G97" s="114"/>
      <c r="H97" s="114"/>
      <c r="I97" s="114"/>
      <c r="J97" s="114"/>
      <c r="K97" s="85"/>
      <c r="L97" s="85"/>
      <c r="M97" s="85"/>
      <c r="N97" s="85"/>
      <c r="O97" s="85"/>
      <c r="P97" s="85"/>
      <c r="Q97" s="85"/>
      <c r="R97" s="85"/>
    </row>
    <row r="98" spans="1:18" ht="18" hidden="1" x14ac:dyDescent="0.35">
      <c r="A98" s="160" t="s">
        <v>604</v>
      </c>
      <c r="B98" s="169"/>
      <c r="C98" s="169"/>
      <c r="D98" s="169"/>
      <c r="E98" s="169">
        <v>0</v>
      </c>
      <c r="F98" s="114"/>
      <c r="G98" s="114"/>
      <c r="H98" s="114"/>
      <c r="I98" s="114"/>
      <c r="J98" s="114"/>
      <c r="K98" s="85"/>
      <c r="L98" s="85"/>
      <c r="M98" s="85"/>
      <c r="N98" s="85"/>
      <c r="O98" s="85"/>
      <c r="P98" s="85"/>
      <c r="Q98" s="85"/>
      <c r="R98" s="85"/>
    </row>
    <row r="99" spans="1:18" ht="18" hidden="1" x14ac:dyDescent="0.35">
      <c r="A99" s="160" t="s">
        <v>605</v>
      </c>
      <c r="B99" s="169"/>
      <c r="C99" s="169"/>
      <c r="D99" s="169"/>
      <c r="E99" s="169">
        <v>0</v>
      </c>
      <c r="F99" s="114"/>
      <c r="G99" s="114"/>
      <c r="H99" s="114"/>
      <c r="I99" s="114"/>
      <c r="J99" s="114"/>
      <c r="K99" s="85"/>
      <c r="L99" s="85"/>
      <c r="M99" s="85"/>
      <c r="N99" s="85"/>
      <c r="O99" s="85"/>
      <c r="P99" s="85"/>
      <c r="Q99" s="85"/>
      <c r="R99" s="85"/>
    </row>
    <row r="100" spans="1:18" ht="18" hidden="1" x14ac:dyDescent="0.35">
      <c r="A100" s="160" t="s">
        <v>606</v>
      </c>
      <c r="B100" s="148"/>
      <c r="C100" s="148"/>
      <c r="D100" s="148"/>
      <c r="E100" s="148" t="e">
        <f>SUM(E97:E99)</f>
        <v>#REF!</v>
      </c>
      <c r="F100" s="114"/>
      <c r="G100" s="114"/>
      <c r="H100" s="114"/>
      <c r="I100" s="114"/>
      <c r="J100" s="114"/>
      <c r="K100" s="85"/>
      <c r="L100" s="85"/>
      <c r="M100" s="85"/>
      <c r="N100" s="85"/>
      <c r="O100" s="85"/>
      <c r="P100" s="85"/>
      <c r="Q100" s="85"/>
      <c r="R100" s="85"/>
    </row>
    <row r="101" spans="1:18" ht="18" hidden="1" x14ac:dyDescent="0.35">
      <c r="A101" s="160" t="s">
        <v>607</v>
      </c>
      <c r="B101" s="161"/>
      <c r="C101" s="161"/>
      <c r="D101" s="161"/>
      <c r="E101" s="164" t="e">
        <f>E100*#REF!</f>
        <v>#REF!</v>
      </c>
      <c r="F101" s="85"/>
      <c r="G101" s="85"/>
      <c r="H101" s="85"/>
      <c r="I101" s="85"/>
      <c r="J101" s="85"/>
      <c r="K101" s="85"/>
      <c r="L101" s="85"/>
      <c r="M101" s="85"/>
      <c r="N101" s="85"/>
      <c r="O101" s="85"/>
      <c r="P101" s="85"/>
      <c r="Q101" s="85"/>
      <c r="R101" s="85"/>
    </row>
    <row r="102" spans="1:18" x14ac:dyDescent="0.25">
      <c r="B102" s="85"/>
    </row>
    <row r="103" spans="1:18" x14ac:dyDescent="0.25">
      <c r="B103" s="85"/>
    </row>
    <row r="104" spans="1:18" x14ac:dyDescent="0.25">
      <c r="B104" s="85"/>
    </row>
    <row r="105" spans="1:18" x14ac:dyDescent="0.25">
      <c r="B105" s="85"/>
    </row>
  </sheetData>
  <sheetProtection formatCells="0" formatColumns="0" formatRows="0" insertColumns="0" insertRows="0"/>
  <customSheetViews>
    <customSheetView guid="{D046371F-D020-41A3-95B7-6C43C3338B6C}" scale="90" hiddenRows="1" topLeftCell="A73">
      <selection activeCell="A84" sqref="A84"/>
      <pageMargins left="0.7" right="0.7" top="0.75" bottom="0.75" header="0.3" footer="0.3"/>
      <pageSetup orientation="portrait" r:id="rId1"/>
    </customSheetView>
    <customSheetView guid="{E65377FD-65C5-4E48-ADBC-1C49981F2400}" topLeftCell="A19">
      <selection activeCell="C306" sqref="C306"/>
      <pageMargins left="0.7" right="0.7" top="0.75" bottom="0.75" header="0.3" footer="0.3"/>
      <pageSetup orientation="portrait" r:id="rId2"/>
    </customSheetView>
    <customSheetView guid="{DEC59C64-1FAA-4885-B93C-7255F7DAE82A}" scale="90" hiddenRows="1">
      <selection activeCell="A84" sqref="A84"/>
      <pageMargins left="0.7" right="0.7" top="0.75" bottom="0.75" header="0.3" footer="0.3"/>
      <pageSetup orientation="portrait" r:id="rId3"/>
    </customSheetView>
  </customSheetViews>
  <mergeCells count="4">
    <mergeCell ref="B7:C7"/>
    <mergeCell ref="A3:J3"/>
    <mergeCell ref="G31:G32"/>
    <mergeCell ref="H31:I31"/>
  </mergeCells>
  <pageMargins left="0.7" right="0.7" top="0.75" bottom="0.75" header="0.3" footer="0.3"/>
  <pageSetup orientation="portrait" r:id="rId4"/>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K9"/>
  <sheetViews>
    <sheetView showGridLines="0" workbookViewId="0">
      <selection activeCell="M7" sqref="M7"/>
    </sheetView>
  </sheetViews>
  <sheetFormatPr defaultColWidth="9.140625" defaultRowHeight="15" x14ac:dyDescent="0.25"/>
  <cols>
    <col min="1" max="1" width="9.140625" style="66"/>
    <col min="2" max="2" width="16.85546875" style="66" customWidth="1"/>
    <col min="3" max="3" width="13.28515625" style="66" customWidth="1"/>
    <col min="4" max="4" width="18" style="66" customWidth="1"/>
    <col min="5" max="5" width="16.42578125" style="66" customWidth="1"/>
    <col min="6" max="11" width="18.42578125" style="66" customWidth="1"/>
    <col min="12" max="16384" width="9.140625" style="66"/>
  </cols>
  <sheetData>
    <row r="1" spans="1:11" x14ac:dyDescent="0.25">
      <c r="A1" s="426" t="s">
        <v>1079</v>
      </c>
    </row>
    <row r="2" spans="1:11" ht="12.75" customHeight="1" x14ac:dyDescent="0.25"/>
    <row r="3" spans="1:11" ht="91.5" customHeight="1" x14ac:dyDescent="0.25">
      <c r="A3" s="465" t="s">
        <v>1080</v>
      </c>
      <c r="B3" s="466"/>
      <c r="C3" s="466"/>
      <c r="D3" s="466"/>
      <c r="E3" s="466"/>
      <c r="F3" s="466"/>
      <c r="G3" s="466"/>
      <c r="H3" s="467"/>
      <c r="I3" s="467"/>
      <c r="J3" s="467"/>
      <c r="K3" s="468"/>
    </row>
    <row r="4" spans="1:11" ht="15.75" thickBot="1" x14ac:dyDescent="0.3"/>
    <row r="5" spans="1:11" ht="48" customHeight="1" thickTop="1" x14ac:dyDescent="0.25">
      <c r="A5" s="464" t="s">
        <v>608</v>
      </c>
      <c r="B5" s="464"/>
      <c r="C5" s="389"/>
      <c r="F5" s="469" t="s">
        <v>1081</v>
      </c>
      <c r="G5" s="470"/>
      <c r="H5" s="470"/>
      <c r="I5" s="470"/>
      <c r="J5" s="470"/>
      <c r="K5" s="471"/>
    </row>
    <row r="6" spans="1:11" ht="60.75" customHeight="1" x14ac:dyDescent="0.25">
      <c r="A6" s="464" t="s">
        <v>609</v>
      </c>
      <c r="B6" s="464"/>
      <c r="C6" s="389"/>
      <c r="F6" s="472"/>
      <c r="G6" s="473"/>
      <c r="H6" s="473"/>
      <c r="I6" s="473"/>
      <c r="J6" s="473"/>
      <c r="K6" s="474"/>
    </row>
    <row r="7" spans="1:11" ht="62.25" customHeight="1" x14ac:dyDescent="0.25">
      <c r="A7" s="464" t="s">
        <v>610</v>
      </c>
      <c r="B7" s="464"/>
      <c r="C7" s="93" t="e">
        <f>C5*C6/'1. Emisiones LUC '!C59</f>
        <v>#DIV/0!</v>
      </c>
      <c r="F7" s="472"/>
      <c r="G7" s="473"/>
      <c r="H7" s="473"/>
      <c r="I7" s="473"/>
      <c r="J7" s="473"/>
      <c r="K7" s="474"/>
    </row>
    <row r="8" spans="1:11" ht="63" customHeight="1" thickBot="1" x14ac:dyDescent="0.3">
      <c r="A8" s="464" t="s">
        <v>611</v>
      </c>
      <c r="B8" s="464"/>
      <c r="C8" s="105">
        <f>C5*C6</f>
        <v>0</v>
      </c>
      <c r="F8" s="475"/>
      <c r="G8" s="476"/>
      <c r="H8" s="476"/>
      <c r="I8" s="476"/>
      <c r="J8" s="476"/>
      <c r="K8" s="477"/>
    </row>
    <row r="9" spans="1:11" ht="15.75" customHeight="1" thickTop="1" x14ac:dyDescent="0.25"/>
  </sheetData>
  <sheetProtection formatCells="0" formatColumns="0" formatRows="0" insertColumns="0" insertRows="0"/>
  <customSheetViews>
    <customSheetView guid="{D046371F-D020-41A3-95B7-6C43C3338B6C}" showGridLines="0">
      <selection activeCell="M7" sqref="M7"/>
      <pageMargins left="0.7" right="0.7" top="0.75" bottom="0.75" header="0.3" footer="0.3"/>
      <pageSetup paperSize="9" orientation="portrait" r:id="rId1"/>
    </customSheetView>
    <customSheetView guid="{E65377FD-65C5-4E48-ADBC-1C49981F2400}">
      <selection activeCell="M5" sqref="M5"/>
      <pageMargins left="0.7" right="0.7" top="0.75" bottom="0.75" header="0.3" footer="0.3"/>
      <pageSetup paperSize="9" orientation="portrait" r:id="rId2"/>
    </customSheetView>
    <customSheetView guid="{DEC59C64-1FAA-4885-B93C-7255F7DAE82A}" showGridLines="0">
      <selection activeCell="F5" sqref="F5:K8"/>
      <pageMargins left="0.7" right="0.7" top="0.75" bottom="0.75" header="0.3" footer="0.3"/>
      <pageSetup paperSize="9" orientation="portrait" r:id="rId3"/>
    </customSheetView>
  </customSheetViews>
  <mergeCells count="6">
    <mergeCell ref="A5:B5"/>
    <mergeCell ref="A6:B6"/>
    <mergeCell ref="A7:B7"/>
    <mergeCell ref="A8:B8"/>
    <mergeCell ref="A3:K3"/>
    <mergeCell ref="F5:K8"/>
  </mergeCell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Q31"/>
  <sheetViews>
    <sheetView showGridLines="0" topLeftCell="A40" workbookViewId="0">
      <selection activeCell="T9" sqref="T9"/>
    </sheetView>
  </sheetViews>
  <sheetFormatPr defaultRowHeight="15" x14ac:dyDescent="0.25"/>
  <cols>
    <col min="1" max="1" width="10" customWidth="1"/>
    <col min="2" max="5" width="9.85546875" customWidth="1"/>
    <col min="6" max="6" width="10.7109375" customWidth="1"/>
    <col min="7" max="7" width="17.42578125" customWidth="1"/>
    <col min="8" max="8" width="13.140625" customWidth="1"/>
    <col min="9" max="9" width="4.42578125" customWidth="1"/>
    <col min="10" max="10" width="10" customWidth="1"/>
    <col min="11" max="14" width="9.85546875" customWidth="1"/>
    <col min="15" max="15" width="10.7109375" customWidth="1"/>
    <col min="16" max="17" width="17.42578125" customWidth="1"/>
  </cols>
  <sheetData>
    <row r="2" spans="1:17" ht="59.25" customHeight="1" x14ac:dyDescent="0.25">
      <c r="A2" s="478" t="s">
        <v>1051</v>
      </c>
      <c r="B2" s="446"/>
      <c r="C2" s="446"/>
      <c r="D2" s="446"/>
      <c r="E2" s="446"/>
      <c r="F2" s="446"/>
      <c r="G2" s="446"/>
      <c r="H2" s="446"/>
      <c r="I2" s="446"/>
      <c r="J2" s="446"/>
      <c r="K2" s="446"/>
      <c r="L2" s="446"/>
      <c r="M2" s="446"/>
      <c r="N2" s="446"/>
      <c r="O2" s="446"/>
      <c r="P2" s="446"/>
      <c r="Q2" s="446"/>
    </row>
    <row r="4" spans="1:17" x14ac:dyDescent="0.25">
      <c r="A4" s="7" t="s">
        <v>612</v>
      </c>
      <c r="I4" s="360"/>
      <c r="J4" s="7" t="s">
        <v>613</v>
      </c>
    </row>
    <row r="5" spans="1:17" ht="45" x14ac:dyDescent="0.25">
      <c r="A5" s="189"/>
      <c r="B5" s="361" t="s">
        <v>614</v>
      </c>
      <c r="C5" s="361" t="s">
        <v>615</v>
      </c>
      <c r="D5" s="361" t="s">
        <v>616</v>
      </c>
      <c r="E5" s="361" t="s">
        <v>617</v>
      </c>
      <c r="F5" s="361" t="s">
        <v>618</v>
      </c>
      <c r="G5" s="427" t="s">
        <v>1082</v>
      </c>
      <c r="H5" s="362" t="s">
        <v>619</v>
      </c>
      <c r="I5" s="360"/>
      <c r="J5" s="189"/>
      <c r="K5" s="361" t="s">
        <v>620</v>
      </c>
      <c r="L5" s="361" t="s">
        <v>621</v>
      </c>
      <c r="M5" s="361" t="s">
        <v>622</v>
      </c>
      <c r="N5" s="361" t="s">
        <v>623</v>
      </c>
      <c r="O5" s="361" t="s">
        <v>624</v>
      </c>
      <c r="P5" s="427" t="s">
        <v>1083</v>
      </c>
      <c r="Q5" s="427" t="s">
        <v>1084</v>
      </c>
    </row>
    <row r="6" spans="1:17" ht="45" x14ac:dyDescent="0.25">
      <c r="A6" s="361" t="s">
        <v>625</v>
      </c>
      <c r="B6" s="189"/>
      <c r="C6" s="189"/>
      <c r="D6" s="189"/>
      <c r="E6" s="189"/>
      <c r="F6" s="189"/>
      <c r="G6" s="189"/>
      <c r="H6" s="189"/>
      <c r="I6" s="360"/>
      <c r="J6" s="361" t="s">
        <v>626</v>
      </c>
      <c r="K6" s="189"/>
      <c r="L6" s="189"/>
      <c r="M6" s="189"/>
      <c r="N6" s="189"/>
      <c r="O6" s="189"/>
      <c r="P6" s="189"/>
      <c r="Q6" s="189"/>
    </row>
    <row r="7" spans="1:17" x14ac:dyDescent="0.25">
      <c r="A7" s="363">
        <v>1</v>
      </c>
      <c r="B7" s="364">
        <v>4.8344399999999998</v>
      </c>
      <c r="C7" s="364">
        <v>11.12</v>
      </c>
      <c r="D7" s="364">
        <v>0</v>
      </c>
      <c r="E7" s="364">
        <v>0</v>
      </c>
      <c r="F7" s="364">
        <v>15.95</v>
      </c>
      <c r="G7" s="365">
        <f>F31/25</f>
        <v>5.1063999999999998</v>
      </c>
      <c r="H7" s="365">
        <f>G7*0.5*44/12</f>
        <v>9.3617333333333335</v>
      </c>
      <c r="I7" s="360"/>
      <c r="J7" s="363">
        <v>1</v>
      </c>
      <c r="K7" s="364">
        <v>4.46</v>
      </c>
      <c r="L7" s="364">
        <v>10.57</v>
      </c>
      <c r="M7" s="364">
        <v>0</v>
      </c>
      <c r="N7" s="364">
        <v>0</v>
      </c>
      <c r="O7" s="364">
        <v>15.03</v>
      </c>
      <c r="P7" s="365">
        <f>O31/25</f>
        <v>4.7427999999999999</v>
      </c>
      <c r="Q7" s="365">
        <f>P7*0.5*44/12</f>
        <v>8.6951333333333327</v>
      </c>
    </row>
    <row r="8" spans="1:17" x14ac:dyDescent="0.25">
      <c r="A8" s="363">
        <v>2</v>
      </c>
      <c r="B8" s="364">
        <v>9.4600000000000009</v>
      </c>
      <c r="C8" s="364">
        <v>9.6199999999999992</v>
      </c>
      <c r="D8" s="364">
        <v>0</v>
      </c>
      <c r="E8" s="364">
        <v>0.02</v>
      </c>
      <c r="F8" s="364">
        <v>19.100000000000001</v>
      </c>
      <c r="G8" s="365">
        <f>F31/25</f>
        <v>5.1063999999999998</v>
      </c>
      <c r="H8" s="365">
        <f>G8*0.5*44/12</f>
        <v>9.3617333333333335</v>
      </c>
      <c r="I8" s="360"/>
      <c r="J8" s="363">
        <v>2</v>
      </c>
      <c r="K8" s="364">
        <v>8.2799999999999994</v>
      </c>
      <c r="L8" s="364">
        <v>10.87</v>
      </c>
      <c r="M8" s="364">
        <v>0</v>
      </c>
      <c r="N8" s="364">
        <v>0.02</v>
      </c>
      <c r="O8" s="364">
        <v>19.170000000000002</v>
      </c>
      <c r="P8" s="365">
        <f>O31/25</f>
        <v>4.7427999999999999</v>
      </c>
      <c r="Q8" s="365">
        <f>P8*0.5*44/12</f>
        <v>8.6951333333333327</v>
      </c>
    </row>
    <row r="9" spans="1:17" x14ac:dyDescent="0.25">
      <c r="A9" s="363">
        <v>3</v>
      </c>
      <c r="B9" s="364">
        <v>15.99</v>
      </c>
      <c r="C9" s="364">
        <v>7.6</v>
      </c>
      <c r="D9" s="364">
        <v>4.08</v>
      </c>
      <c r="E9" s="364">
        <v>0.04</v>
      </c>
      <c r="F9" s="364">
        <v>27.71</v>
      </c>
      <c r="G9" s="365">
        <f>F31/25</f>
        <v>5.1063999999999998</v>
      </c>
      <c r="H9" s="365">
        <f t="shared" ref="H9:H31" si="0">G9*0.5*44/12</f>
        <v>9.3617333333333335</v>
      </c>
      <c r="I9" s="360"/>
      <c r="J9" s="363">
        <v>3</v>
      </c>
      <c r="K9" s="364">
        <v>13.8</v>
      </c>
      <c r="L9" s="364">
        <v>9.69</v>
      </c>
      <c r="M9" s="364">
        <v>2.98</v>
      </c>
      <c r="N9" s="364">
        <v>0.05</v>
      </c>
      <c r="O9" s="364">
        <v>26.52</v>
      </c>
      <c r="P9" s="365">
        <f>O31/25</f>
        <v>4.7427999999999999</v>
      </c>
      <c r="Q9" s="365">
        <f t="shared" ref="Q9:Q31" si="1">P9*0.5*44/12</f>
        <v>8.6951333333333327</v>
      </c>
    </row>
    <row r="10" spans="1:17" x14ac:dyDescent="0.25">
      <c r="A10" s="363">
        <v>4</v>
      </c>
      <c r="B10" s="364">
        <v>22.7</v>
      </c>
      <c r="C10" s="364">
        <v>6.16</v>
      </c>
      <c r="D10" s="364">
        <v>5.57</v>
      </c>
      <c r="E10" s="364">
        <v>7.0000000000000007E-2</v>
      </c>
      <c r="F10" s="364">
        <v>34.5</v>
      </c>
      <c r="G10" s="365">
        <f>F31/25</f>
        <v>5.1063999999999998</v>
      </c>
      <c r="H10" s="365">
        <f t="shared" si="0"/>
        <v>9.3617333333333335</v>
      </c>
      <c r="I10" s="360"/>
      <c r="J10" s="363">
        <v>4</v>
      </c>
      <c r="K10" s="364">
        <v>19.72</v>
      </c>
      <c r="L10" s="364">
        <v>8.5</v>
      </c>
      <c r="M10" s="364">
        <v>4.04</v>
      </c>
      <c r="N10" s="364">
        <v>0.08</v>
      </c>
      <c r="O10" s="364">
        <v>32.340000000000003</v>
      </c>
      <c r="P10" s="365">
        <f>O31/25</f>
        <v>4.7427999999999999</v>
      </c>
      <c r="Q10" s="365">
        <f t="shared" si="1"/>
        <v>8.6951333333333327</v>
      </c>
    </row>
    <row r="11" spans="1:17" x14ac:dyDescent="0.25">
      <c r="A11" s="363">
        <v>5</v>
      </c>
      <c r="B11" s="364">
        <v>29.05</v>
      </c>
      <c r="C11" s="364">
        <v>5.27</v>
      </c>
      <c r="D11" s="364">
        <v>6.07</v>
      </c>
      <c r="E11" s="364">
        <v>0.1</v>
      </c>
      <c r="F11" s="364">
        <v>40.49</v>
      </c>
      <c r="G11" s="365">
        <f>F31/25</f>
        <v>5.1063999999999998</v>
      </c>
      <c r="H11" s="365">
        <f t="shared" si="0"/>
        <v>9.3617333333333335</v>
      </c>
      <c r="I11" s="360"/>
      <c r="J11" s="363">
        <v>5</v>
      </c>
      <c r="K11" s="364">
        <v>25.48</v>
      </c>
      <c r="L11" s="364">
        <v>7.57</v>
      </c>
      <c r="M11" s="364">
        <v>4.38</v>
      </c>
      <c r="N11" s="364">
        <v>0.11</v>
      </c>
      <c r="O11" s="364">
        <v>37.54</v>
      </c>
      <c r="P11" s="365">
        <f>O31/25</f>
        <v>4.7427999999999999</v>
      </c>
      <c r="Q11" s="365">
        <f t="shared" si="1"/>
        <v>8.6951333333333327</v>
      </c>
    </row>
    <row r="12" spans="1:17" x14ac:dyDescent="0.25">
      <c r="A12" s="363">
        <v>6</v>
      </c>
      <c r="B12" s="364">
        <v>35.049999999999997</v>
      </c>
      <c r="C12" s="364">
        <v>4.76</v>
      </c>
      <c r="D12" s="364">
        <v>6.35</v>
      </c>
      <c r="E12" s="364">
        <v>0.13</v>
      </c>
      <c r="F12" s="364">
        <v>46.29</v>
      </c>
      <c r="G12" s="365">
        <f>F31/25</f>
        <v>5.1063999999999998</v>
      </c>
      <c r="H12" s="365">
        <f t="shared" si="0"/>
        <v>9.3617333333333335</v>
      </c>
      <c r="I12" s="360"/>
      <c r="J12" s="363">
        <v>6</v>
      </c>
      <c r="K12" s="364">
        <v>31.06</v>
      </c>
      <c r="L12" s="364">
        <v>6.93</v>
      </c>
      <c r="M12" s="364">
        <v>4.57</v>
      </c>
      <c r="N12" s="364">
        <v>0.14000000000000001</v>
      </c>
      <c r="O12" s="364">
        <v>42.7</v>
      </c>
      <c r="P12" s="365">
        <f>O31/25</f>
        <v>4.7427999999999999</v>
      </c>
      <c r="Q12" s="365">
        <f t="shared" si="1"/>
        <v>8.6951333333333327</v>
      </c>
    </row>
    <row r="13" spans="1:17" x14ac:dyDescent="0.25">
      <c r="A13" s="363">
        <v>7</v>
      </c>
      <c r="B13" s="364">
        <v>40.98</v>
      </c>
      <c r="C13" s="364">
        <v>4.28</v>
      </c>
      <c r="D13" s="364">
        <v>6.3</v>
      </c>
      <c r="E13" s="364">
        <v>0.16</v>
      </c>
      <c r="F13" s="364">
        <v>51.72</v>
      </c>
      <c r="G13" s="365">
        <f>F31/25</f>
        <v>5.1063999999999998</v>
      </c>
      <c r="H13" s="365">
        <f t="shared" si="0"/>
        <v>9.3617333333333335</v>
      </c>
      <c r="I13" s="360"/>
      <c r="J13" s="363">
        <v>7</v>
      </c>
      <c r="K13" s="364">
        <v>36.630000000000003</v>
      </c>
      <c r="L13" s="364">
        <v>6.25</v>
      </c>
      <c r="M13" s="364">
        <v>4.5199999999999996</v>
      </c>
      <c r="N13" s="364">
        <v>0.17</v>
      </c>
      <c r="O13" s="364">
        <v>47.57</v>
      </c>
      <c r="P13" s="365">
        <f>O31/25</f>
        <v>4.7427999999999999</v>
      </c>
      <c r="Q13" s="365">
        <f t="shared" si="1"/>
        <v>8.6951333333333327</v>
      </c>
    </row>
    <row r="14" spans="1:17" x14ac:dyDescent="0.25">
      <c r="A14" s="363">
        <v>8</v>
      </c>
      <c r="B14" s="364">
        <v>47</v>
      </c>
      <c r="C14" s="364">
        <v>3.93</v>
      </c>
      <c r="D14" s="364">
        <v>6.42</v>
      </c>
      <c r="E14" s="364">
        <v>0.45</v>
      </c>
      <c r="F14" s="364">
        <v>57.8</v>
      </c>
      <c r="G14" s="365">
        <f>F31/25</f>
        <v>5.1063999999999998</v>
      </c>
      <c r="H14" s="365">
        <f t="shared" si="0"/>
        <v>9.3617333333333335</v>
      </c>
      <c r="I14" s="360"/>
      <c r="J14" s="363">
        <v>8</v>
      </c>
      <c r="K14" s="364">
        <v>42.3</v>
      </c>
      <c r="L14" s="364">
        <v>5.7</v>
      </c>
      <c r="M14" s="364">
        <v>4.6100000000000003</v>
      </c>
      <c r="N14" s="364">
        <v>0.39</v>
      </c>
      <c r="O14" s="364">
        <v>53</v>
      </c>
      <c r="P14" s="365">
        <f>O31/25</f>
        <v>4.7427999999999999</v>
      </c>
      <c r="Q14" s="365">
        <f t="shared" si="1"/>
        <v>8.6951333333333327</v>
      </c>
    </row>
    <row r="15" spans="1:17" x14ac:dyDescent="0.25">
      <c r="A15" s="363">
        <v>9</v>
      </c>
      <c r="B15" s="364">
        <v>52.92</v>
      </c>
      <c r="C15" s="364">
        <v>3.66</v>
      </c>
      <c r="D15" s="364">
        <v>6.58</v>
      </c>
      <c r="E15" s="364">
        <v>0.84</v>
      </c>
      <c r="F15" s="364">
        <v>64</v>
      </c>
      <c r="G15" s="365">
        <f>F31/25</f>
        <v>5.1063999999999998</v>
      </c>
      <c r="H15" s="365">
        <f t="shared" si="0"/>
        <v>9.3617333333333335</v>
      </c>
      <c r="I15" s="360"/>
      <c r="J15" s="363">
        <v>9</v>
      </c>
      <c r="K15" s="364">
        <v>47.9</v>
      </c>
      <c r="L15" s="364">
        <v>5.24</v>
      </c>
      <c r="M15" s="364">
        <v>4.74</v>
      </c>
      <c r="N15" s="364">
        <v>0.69</v>
      </c>
      <c r="O15" s="364">
        <v>58.57</v>
      </c>
      <c r="P15" s="365">
        <f>O31/25</f>
        <v>4.7427999999999999</v>
      </c>
      <c r="Q15" s="365">
        <f t="shared" si="1"/>
        <v>8.6951333333333327</v>
      </c>
    </row>
    <row r="16" spans="1:17" x14ac:dyDescent="0.25">
      <c r="A16" s="363">
        <v>10</v>
      </c>
      <c r="B16" s="364">
        <v>58.69</v>
      </c>
      <c r="C16" s="364">
        <v>3.46</v>
      </c>
      <c r="D16" s="364">
        <v>6.73</v>
      </c>
      <c r="E16" s="364">
        <v>1.1000000000000001</v>
      </c>
      <c r="F16" s="364">
        <v>69.98</v>
      </c>
      <c r="G16" s="365">
        <f>F31/25</f>
        <v>5.1063999999999998</v>
      </c>
      <c r="H16" s="365">
        <f t="shared" si="0"/>
        <v>9.3617333333333335</v>
      </c>
      <c r="I16" s="360"/>
      <c r="J16" s="363">
        <v>10</v>
      </c>
      <c r="K16" s="364">
        <v>53.4</v>
      </c>
      <c r="L16" s="364">
        <v>4.8600000000000003</v>
      </c>
      <c r="M16" s="364">
        <v>4.8600000000000003</v>
      </c>
      <c r="N16" s="364">
        <v>0.89</v>
      </c>
      <c r="O16" s="364">
        <v>64.010000000000005</v>
      </c>
      <c r="P16" s="365">
        <f>O31/25</f>
        <v>4.7427999999999999</v>
      </c>
      <c r="Q16" s="365">
        <f t="shared" si="1"/>
        <v>8.6951333333333327</v>
      </c>
    </row>
    <row r="17" spans="1:17" x14ac:dyDescent="0.25">
      <c r="A17" s="363">
        <v>11</v>
      </c>
      <c r="B17" s="364">
        <v>64.319999999999993</v>
      </c>
      <c r="C17" s="364">
        <v>3.3</v>
      </c>
      <c r="D17" s="364">
        <v>6.89</v>
      </c>
      <c r="E17" s="364">
        <v>1.33</v>
      </c>
      <c r="F17" s="364">
        <v>75.84</v>
      </c>
      <c r="G17" s="365">
        <f>F31/25</f>
        <v>5.1063999999999998</v>
      </c>
      <c r="H17" s="365">
        <f t="shared" si="0"/>
        <v>9.3617333333333335</v>
      </c>
      <c r="I17" s="360"/>
      <c r="J17" s="363">
        <v>11</v>
      </c>
      <c r="K17" s="364">
        <v>58.78</v>
      </c>
      <c r="L17" s="364">
        <v>4.54</v>
      </c>
      <c r="M17" s="364">
        <v>4.99</v>
      </c>
      <c r="N17" s="364">
        <v>1.07</v>
      </c>
      <c r="O17" s="364">
        <v>69.38</v>
      </c>
      <c r="P17" s="365">
        <f>O31/25</f>
        <v>4.7427999999999999</v>
      </c>
      <c r="Q17" s="365">
        <f t="shared" si="1"/>
        <v>8.6951333333333327</v>
      </c>
    </row>
    <row r="18" spans="1:17" x14ac:dyDescent="0.25">
      <c r="A18" s="363">
        <v>12</v>
      </c>
      <c r="B18" s="364">
        <v>69.760000000000005</v>
      </c>
      <c r="C18" s="364">
        <v>3.17</v>
      </c>
      <c r="D18" s="364">
        <v>7.05</v>
      </c>
      <c r="E18" s="364">
        <v>1.55</v>
      </c>
      <c r="F18" s="364">
        <v>81.53</v>
      </c>
      <c r="G18" s="365">
        <f>F31/25</f>
        <v>5.1063999999999998</v>
      </c>
      <c r="H18" s="365">
        <f t="shared" si="0"/>
        <v>9.3617333333333335</v>
      </c>
      <c r="I18" s="360"/>
      <c r="J18" s="363">
        <v>12</v>
      </c>
      <c r="K18" s="364">
        <v>64.010000000000005</v>
      </c>
      <c r="L18" s="364">
        <v>4.2699999999999996</v>
      </c>
      <c r="M18" s="364">
        <v>5.12</v>
      </c>
      <c r="N18" s="364">
        <v>1.24</v>
      </c>
      <c r="O18" s="364">
        <v>74.64</v>
      </c>
      <c r="P18" s="365">
        <f>O31/25</f>
        <v>4.7427999999999999</v>
      </c>
      <c r="Q18" s="365">
        <f t="shared" si="1"/>
        <v>8.6951333333333327</v>
      </c>
    </row>
    <row r="19" spans="1:17" x14ac:dyDescent="0.25">
      <c r="A19" s="363">
        <v>13</v>
      </c>
      <c r="B19" s="364">
        <v>75</v>
      </c>
      <c r="C19" s="364">
        <v>3.07</v>
      </c>
      <c r="D19" s="364">
        <v>7.22</v>
      </c>
      <c r="E19" s="364">
        <v>1.78</v>
      </c>
      <c r="F19" s="364">
        <v>87.07</v>
      </c>
      <c r="G19" s="365">
        <f>F31/25</f>
        <v>5.1063999999999998</v>
      </c>
      <c r="H19" s="365">
        <f t="shared" si="0"/>
        <v>9.3617333333333335</v>
      </c>
      <c r="I19" s="360"/>
      <c r="J19" s="363">
        <v>13</v>
      </c>
      <c r="K19" s="364">
        <v>69.05</v>
      </c>
      <c r="L19" s="364">
        <v>4.03</v>
      </c>
      <c r="M19" s="364">
        <v>5.26</v>
      </c>
      <c r="N19" s="364">
        <v>1.42</v>
      </c>
      <c r="O19" s="364">
        <v>79.760000000000005</v>
      </c>
      <c r="P19" s="365">
        <f>O31/25</f>
        <v>4.7427999999999999</v>
      </c>
      <c r="Q19" s="365">
        <f t="shared" si="1"/>
        <v>8.6951333333333327</v>
      </c>
    </row>
    <row r="20" spans="1:17" x14ac:dyDescent="0.25">
      <c r="A20" s="363">
        <v>14</v>
      </c>
      <c r="B20" s="364">
        <v>79.98</v>
      </c>
      <c r="C20" s="364">
        <v>2.98</v>
      </c>
      <c r="D20" s="364">
        <v>7.39</v>
      </c>
      <c r="E20" s="364">
        <v>2.0099999999999998</v>
      </c>
      <c r="F20" s="364">
        <v>92.36</v>
      </c>
      <c r="G20" s="365">
        <f>F31/25</f>
        <v>5.1063999999999998</v>
      </c>
      <c r="H20" s="365">
        <f t="shared" si="0"/>
        <v>9.3617333333333335</v>
      </c>
      <c r="I20" s="360"/>
      <c r="J20" s="363">
        <v>14</v>
      </c>
      <c r="K20" s="364">
        <v>73.86</v>
      </c>
      <c r="L20" s="364">
        <v>3.83</v>
      </c>
      <c r="M20" s="364">
        <v>5.41</v>
      </c>
      <c r="N20" s="364">
        <v>1.61</v>
      </c>
      <c r="O20" s="364">
        <v>84.71</v>
      </c>
      <c r="P20" s="365">
        <f>O31/25</f>
        <v>4.7427999999999999</v>
      </c>
      <c r="Q20" s="365">
        <f t="shared" si="1"/>
        <v>8.6951333333333327</v>
      </c>
    </row>
    <row r="21" spans="1:17" x14ac:dyDescent="0.25">
      <c r="A21" s="363">
        <v>15</v>
      </c>
      <c r="B21" s="364">
        <v>84.69</v>
      </c>
      <c r="C21" s="364">
        <v>2.91</v>
      </c>
      <c r="D21" s="364">
        <v>7.56</v>
      </c>
      <c r="E21" s="364">
        <v>2.2400000000000002</v>
      </c>
      <c r="F21" s="364">
        <v>97.4</v>
      </c>
      <c r="G21" s="365">
        <f>F31/25</f>
        <v>5.1063999999999998</v>
      </c>
      <c r="H21" s="365">
        <f t="shared" si="0"/>
        <v>9.3617333333333335</v>
      </c>
      <c r="I21" s="360"/>
      <c r="J21" s="363">
        <v>15</v>
      </c>
      <c r="K21" s="364">
        <v>78.430000000000007</v>
      </c>
      <c r="L21" s="364">
        <v>3.66</v>
      </c>
      <c r="M21" s="364">
        <v>5.56</v>
      </c>
      <c r="N21" s="364">
        <v>1.79</v>
      </c>
      <c r="O21" s="364">
        <v>89.44</v>
      </c>
      <c r="P21" s="365">
        <f>O31/25</f>
        <v>4.7427999999999999</v>
      </c>
      <c r="Q21" s="365">
        <f t="shared" si="1"/>
        <v>8.6951333333333327</v>
      </c>
    </row>
    <row r="22" spans="1:17" x14ac:dyDescent="0.25">
      <c r="A22" s="363">
        <v>16</v>
      </c>
      <c r="B22" s="364">
        <v>89.1</v>
      </c>
      <c r="C22" s="364">
        <v>2.85</v>
      </c>
      <c r="D22" s="364">
        <v>7.74</v>
      </c>
      <c r="E22" s="364">
        <v>2.4700000000000002</v>
      </c>
      <c r="F22" s="364">
        <v>102.16</v>
      </c>
      <c r="G22" s="365">
        <f>F31/25</f>
        <v>5.1063999999999998</v>
      </c>
      <c r="H22" s="365">
        <f t="shared" si="0"/>
        <v>9.3617333333333335</v>
      </c>
      <c r="I22" s="360"/>
      <c r="J22" s="363">
        <v>16</v>
      </c>
      <c r="K22" s="364">
        <v>82.71</v>
      </c>
      <c r="L22" s="364">
        <v>3.51</v>
      </c>
      <c r="M22" s="364">
        <v>5.71</v>
      </c>
      <c r="N22" s="364">
        <v>1.98</v>
      </c>
      <c r="O22" s="364">
        <v>93.91</v>
      </c>
      <c r="P22" s="365">
        <f>O31/25</f>
        <v>4.7427999999999999</v>
      </c>
      <c r="Q22" s="365">
        <f t="shared" si="1"/>
        <v>8.6951333333333327</v>
      </c>
    </row>
    <row r="23" spans="1:17" x14ac:dyDescent="0.25">
      <c r="A23" s="363">
        <v>17</v>
      </c>
      <c r="B23" s="364">
        <v>93.19</v>
      </c>
      <c r="C23" s="364">
        <v>2.8</v>
      </c>
      <c r="D23" s="364">
        <v>7.9</v>
      </c>
      <c r="E23" s="364">
        <v>2.7</v>
      </c>
      <c r="F23" s="364">
        <v>106.59</v>
      </c>
      <c r="G23" s="365">
        <f>F31/25</f>
        <v>5.1063999999999998</v>
      </c>
      <c r="H23" s="365">
        <f t="shared" si="0"/>
        <v>9.3617333333333335</v>
      </c>
      <c r="I23" s="360"/>
      <c r="J23" s="363">
        <v>17</v>
      </c>
      <c r="K23" s="364">
        <v>86.69</v>
      </c>
      <c r="L23" s="364">
        <v>3.39</v>
      </c>
      <c r="M23" s="364">
        <v>5.86</v>
      </c>
      <c r="N23" s="364">
        <v>2.17</v>
      </c>
      <c r="O23" s="364">
        <v>98.11</v>
      </c>
      <c r="P23" s="365">
        <f>O31/25</f>
        <v>4.7427999999999999</v>
      </c>
      <c r="Q23" s="365">
        <f t="shared" si="1"/>
        <v>8.6951333333333327</v>
      </c>
    </row>
    <row r="24" spans="1:17" x14ac:dyDescent="0.25">
      <c r="A24" s="363">
        <v>18</v>
      </c>
      <c r="B24" s="364">
        <v>96.9</v>
      </c>
      <c r="C24" s="364">
        <v>2.76</v>
      </c>
      <c r="D24" s="364">
        <v>8.06</v>
      </c>
      <c r="E24" s="364">
        <v>2.92</v>
      </c>
      <c r="F24" s="364">
        <v>110.64</v>
      </c>
      <c r="G24" s="365">
        <f>F31/25</f>
        <v>5.1063999999999998</v>
      </c>
      <c r="H24" s="365">
        <f t="shared" si="0"/>
        <v>9.3617333333333335</v>
      </c>
      <c r="I24" s="360"/>
      <c r="J24" s="363">
        <v>18</v>
      </c>
      <c r="K24" s="364">
        <v>90.33</v>
      </c>
      <c r="L24" s="364">
        <v>3.28</v>
      </c>
      <c r="M24" s="364">
        <v>6.01</v>
      </c>
      <c r="N24" s="364">
        <v>2.36</v>
      </c>
      <c r="O24" s="364">
        <v>101.98</v>
      </c>
      <c r="P24" s="365">
        <f>O31/25</f>
        <v>4.7427999999999999</v>
      </c>
      <c r="Q24" s="365">
        <f t="shared" si="1"/>
        <v>8.6951333333333327</v>
      </c>
    </row>
    <row r="25" spans="1:17" x14ac:dyDescent="0.25">
      <c r="A25" s="363">
        <v>19</v>
      </c>
      <c r="B25" s="364">
        <v>100.24</v>
      </c>
      <c r="C25" s="364">
        <v>2.73</v>
      </c>
      <c r="D25" s="364">
        <v>8.2100000000000009</v>
      </c>
      <c r="E25" s="364">
        <v>3.15</v>
      </c>
      <c r="F25" s="364">
        <v>114.33</v>
      </c>
      <c r="G25" s="365">
        <f>F31/25</f>
        <v>5.1063999999999998</v>
      </c>
      <c r="H25" s="365">
        <f t="shared" si="0"/>
        <v>9.3617333333333335</v>
      </c>
      <c r="I25" s="360"/>
      <c r="J25" s="363">
        <v>19</v>
      </c>
      <c r="K25" s="364">
        <v>93.62</v>
      </c>
      <c r="L25" s="364">
        <v>3.19</v>
      </c>
      <c r="M25" s="364">
        <v>6.15</v>
      </c>
      <c r="N25" s="364">
        <v>2.5499999999999998</v>
      </c>
      <c r="O25" s="364">
        <v>105.51</v>
      </c>
      <c r="P25" s="365">
        <f>O31/25</f>
        <v>4.7427999999999999</v>
      </c>
      <c r="Q25" s="365">
        <f t="shared" si="1"/>
        <v>8.6951333333333327</v>
      </c>
    </row>
    <row r="26" spans="1:17" x14ac:dyDescent="0.25">
      <c r="A26" s="363">
        <v>20</v>
      </c>
      <c r="B26" s="364">
        <v>103.21</v>
      </c>
      <c r="C26" s="364">
        <v>2.71</v>
      </c>
      <c r="D26" s="364">
        <v>8.33</v>
      </c>
      <c r="E26" s="364">
        <v>3.36</v>
      </c>
      <c r="F26" s="364">
        <v>117.61</v>
      </c>
      <c r="G26" s="365">
        <f>F31/25</f>
        <v>5.1063999999999998</v>
      </c>
      <c r="H26" s="365">
        <f t="shared" si="0"/>
        <v>9.3617333333333335</v>
      </c>
      <c r="I26" s="360"/>
      <c r="J26" s="363">
        <v>20</v>
      </c>
      <c r="K26" s="364">
        <v>96.54</v>
      </c>
      <c r="L26" s="364">
        <v>3.12</v>
      </c>
      <c r="M26" s="364">
        <v>6.27</v>
      </c>
      <c r="N26" s="364">
        <v>2.73</v>
      </c>
      <c r="O26" s="364">
        <v>108.66</v>
      </c>
      <c r="P26" s="365">
        <f>O31/25</f>
        <v>4.7427999999999999</v>
      </c>
      <c r="Q26" s="365">
        <f t="shared" si="1"/>
        <v>8.6951333333333327</v>
      </c>
    </row>
    <row r="27" spans="1:17" x14ac:dyDescent="0.25">
      <c r="A27" s="363">
        <v>21</v>
      </c>
      <c r="B27" s="364">
        <v>105.77</v>
      </c>
      <c r="C27" s="364">
        <v>2.69</v>
      </c>
      <c r="D27" s="364">
        <v>8.44</v>
      </c>
      <c r="E27" s="364">
        <v>3.57</v>
      </c>
      <c r="F27" s="364">
        <v>120.47</v>
      </c>
      <c r="G27" s="365">
        <f>F31/25</f>
        <v>5.1063999999999998</v>
      </c>
      <c r="H27" s="365">
        <f t="shared" si="0"/>
        <v>9.3617333333333335</v>
      </c>
      <c r="I27" s="360"/>
      <c r="J27" s="363">
        <v>21</v>
      </c>
      <c r="K27" s="364">
        <v>99.09</v>
      </c>
      <c r="L27" s="364">
        <v>3.06</v>
      </c>
      <c r="M27" s="364">
        <v>6.39</v>
      </c>
      <c r="N27" s="364">
        <v>2.91</v>
      </c>
      <c r="O27" s="364">
        <v>111.45</v>
      </c>
      <c r="P27" s="365">
        <f>O31/25</f>
        <v>4.7427999999999999</v>
      </c>
      <c r="Q27" s="365">
        <f t="shared" si="1"/>
        <v>8.6951333333333327</v>
      </c>
    </row>
    <row r="28" spans="1:17" x14ac:dyDescent="0.25">
      <c r="A28" s="363">
        <v>22</v>
      </c>
      <c r="B28" s="364">
        <v>107.89</v>
      </c>
      <c r="C28" s="364">
        <v>2.68</v>
      </c>
      <c r="D28" s="364">
        <v>8.5399999999999991</v>
      </c>
      <c r="E28" s="364">
        <v>3.77</v>
      </c>
      <c r="F28" s="364">
        <v>122.88</v>
      </c>
      <c r="G28" s="365">
        <f>F31/25</f>
        <v>5.1063999999999998</v>
      </c>
      <c r="H28" s="365">
        <f t="shared" si="0"/>
        <v>9.3617333333333335</v>
      </c>
      <c r="I28" s="360"/>
      <c r="J28" s="363">
        <v>22</v>
      </c>
      <c r="K28" s="364">
        <v>101.24</v>
      </c>
      <c r="L28" s="364">
        <v>3</v>
      </c>
      <c r="M28" s="364">
        <v>6.49</v>
      </c>
      <c r="N28" s="364">
        <v>3.08</v>
      </c>
      <c r="O28" s="364">
        <v>113.81</v>
      </c>
      <c r="P28" s="365">
        <f>O31/25</f>
        <v>4.7427999999999999</v>
      </c>
      <c r="Q28" s="365">
        <f t="shared" si="1"/>
        <v>8.6951333333333327</v>
      </c>
    </row>
    <row r="29" spans="1:17" x14ac:dyDescent="0.25">
      <c r="A29" s="363">
        <v>23</v>
      </c>
      <c r="B29" s="364">
        <v>109.65</v>
      </c>
      <c r="C29" s="364">
        <v>2.67</v>
      </c>
      <c r="D29" s="364">
        <v>8.61</v>
      </c>
      <c r="E29" s="364">
        <v>3.96</v>
      </c>
      <c r="F29" s="364">
        <v>124.89</v>
      </c>
      <c r="G29" s="365">
        <f>F31/25</f>
        <v>5.1063999999999998</v>
      </c>
      <c r="H29" s="365">
        <f t="shared" si="0"/>
        <v>9.3617333333333335</v>
      </c>
      <c r="I29" s="360"/>
      <c r="J29" s="363">
        <v>23</v>
      </c>
      <c r="K29" s="364">
        <v>103.01</v>
      </c>
      <c r="L29" s="364">
        <v>2.96</v>
      </c>
      <c r="M29" s="364">
        <v>6.58</v>
      </c>
      <c r="N29" s="364">
        <v>3.25</v>
      </c>
      <c r="O29" s="364">
        <v>115.8</v>
      </c>
      <c r="P29" s="365">
        <f>O31/25</f>
        <v>4.7427999999999999</v>
      </c>
      <c r="Q29" s="365">
        <f t="shared" si="1"/>
        <v>8.6951333333333327</v>
      </c>
    </row>
    <row r="30" spans="1:17" x14ac:dyDescent="0.25">
      <c r="A30" s="363">
        <v>24</v>
      </c>
      <c r="B30" s="364">
        <v>111.01</v>
      </c>
      <c r="C30" s="364">
        <v>2.67</v>
      </c>
      <c r="D30" s="364">
        <v>8.67</v>
      </c>
      <c r="E30" s="364">
        <v>4.1399999999999997</v>
      </c>
      <c r="F30" s="364">
        <v>126.49</v>
      </c>
      <c r="G30" s="365">
        <f>F31/25</f>
        <v>5.1063999999999998</v>
      </c>
      <c r="H30" s="365">
        <f t="shared" si="0"/>
        <v>9.3617333333333335</v>
      </c>
      <c r="I30" s="360"/>
      <c r="J30" s="363">
        <v>24</v>
      </c>
      <c r="K30" s="364">
        <v>104.39</v>
      </c>
      <c r="L30" s="364">
        <v>2.92</v>
      </c>
      <c r="M30" s="364">
        <v>6.65</v>
      </c>
      <c r="N30" s="364">
        <v>3.41</v>
      </c>
      <c r="O30" s="364">
        <v>117.37</v>
      </c>
      <c r="P30" s="365">
        <f>O31/25</f>
        <v>4.7427999999999999</v>
      </c>
      <c r="Q30" s="365">
        <f t="shared" si="1"/>
        <v>8.6951333333333327</v>
      </c>
    </row>
    <row r="31" spans="1:17" x14ac:dyDescent="0.25">
      <c r="A31" s="363">
        <v>25</v>
      </c>
      <c r="B31" s="364">
        <v>111.97</v>
      </c>
      <c r="C31" s="364">
        <v>2.66</v>
      </c>
      <c r="D31" s="364">
        <v>8.7200000000000006</v>
      </c>
      <c r="E31" s="364">
        <v>4.3099999999999996</v>
      </c>
      <c r="F31" s="364">
        <v>127.66</v>
      </c>
      <c r="G31" s="365">
        <f>F31/25</f>
        <v>5.1063999999999998</v>
      </c>
      <c r="H31" s="365">
        <f t="shared" si="0"/>
        <v>9.3617333333333335</v>
      </c>
      <c r="I31" s="360"/>
      <c r="J31" s="363">
        <v>25</v>
      </c>
      <c r="K31" s="364">
        <v>105.4</v>
      </c>
      <c r="L31" s="364">
        <v>2.89</v>
      </c>
      <c r="M31" s="364">
        <v>6.72</v>
      </c>
      <c r="N31" s="364">
        <v>3.56</v>
      </c>
      <c r="O31" s="364">
        <v>118.57</v>
      </c>
      <c r="P31" s="365">
        <f>O31/25</f>
        <v>4.7427999999999999</v>
      </c>
      <c r="Q31" s="365">
        <f t="shared" si="1"/>
        <v>8.6951333333333327</v>
      </c>
    </row>
  </sheetData>
  <customSheetViews>
    <customSheetView guid="{D046371F-D020-41A3-95B7-6C43C3338B6C}" showGridLines="0" topLeftCell="A40">
      <selection activeCell="T9" sqref="T9"/>
      <pageMargins left="0.7" right="0.7" top="0.75" bottom="0.75" header="0.3" footer="0.3"/>
    </customSheetView>
    <customSheetView guid="{DEC59C64-1FAA-4885-B93C-7255F7DAE82A}" showGridLines="0">
      <selection activeCell="F5" sqref="F5"/>
      <pageMargins left="0.7" right="0.7" top="0.75" bottom="0.75" header="0.3" footer="0.3"/>
    </customSheetView>
  </customSheetViews>
  <mergeCells count="1">
    <mergeCell ref="A2:Q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81"/>
  <sheetViews>
    <sheetView topLeftCell="A88" zoomScaleNormal="100" workbookViewId="0">
      <selection activeCell="E116" sqref="E116"/>
    </sheetView>
  </sheetViews>
  <sheetFormatPr defaultColWidth="9.140625" defaultRowHeight="15" x14ac:dyDescent="0.25"/>
  <cols>
    <col min="1" max="1" width="67.7109375" style="62" customWidth="1"/>
    <col min="2" max="2" width="15.140625" style="62" customWidth="1"/>
    <col min="3" max="3" width="4.85546875" style="62" customWidth="1"/>
    <col min="4" max="4" width="28.85546875" style="62" customWidth="1"/>
    <col min="5" max="5" width="12.5703125" style="62" bestFit="1" customWidth="1"/>
    <col min="6" max="6" width="4.85546875" style="62" customWidth="1"/>
    <col min="7" max="7" width="27.85546875" style="62" bestFit="1" customWidth="1"/>
    <col min="8" max="8" width="10.140625" style="62" customWidth="1"/>
    <col min="9" max="9" width="3.85546875" style="62" customWidth="1"/>
    <col min="10" max="10" width="27.85546875" style="62" bestFit="1" customWidth="1"/>
    <col min="11" max="11" width="12.140625" style="62" customWidth="1"/>
    <col min="12" max="16384" width="9.140625" style="62"/>
  </cols>
  <sheetData>
    <row r="1" spans="1:7" x14ac:dyDescent="0.25">
      <c r="A1" s="70"/>
    </row>
    <row r="2" spans="1:7" ht="66" customHeight="1" x14ac:dyDescent="0.25">
      <c r="A2" s="479" t="s">
        <v>1085</v>
      </c>
      <c r="B2" s="442"/>
      <c r="C2" s="443"/>
      <c r="D2" s="443"/>
      <c r="E2" s="443"/>
      <c r="F2" s="443"/>
      <c r="G2" s="444"/>
    </row>
    <row r="3" spans="1:7" x14ac:dyDescent="0.25">
      <c r="A3" s="71"/>
    </row>
    <row r="4" spans="1:7" x14ac:dyDescent="0.25">
      <c r="A4" s="70" t="s">
        <v>627</v>
      </c>
      <c r="B4" s="67"/>
    </row>
    <row r="5" spans="1:7" x14ac:dyDescent="0.25">
      <c r="A5" s="70" t="s">
        <v>628</v>
      </c>
      <c r="B5" s="67"/>
    </row>
    <row r="6" spans="1:7" x14ac:dyDescent="0.25">
      <c r="A6" s="76" t="s">
        <v>629</v>
      </c>
      <c r="B6" s="68">
        <f>'2. Producción de RFF'!B8</f>
        <v>0</v>
      </c>
    </row>
    <row r="7" spans="1:7" x14ac:dyDescent="0.25">
      <c r="A7" s="62" t="s">
        <v>630</v>
      </c>
      <c r="B7" s="393"/>
    </row>
    <row r="8" spans="1:7" x14ac:dyDescent="0.25">
      <c r="A8" s="62" t="s">
        <v>631</v>
      </c>
      <c r="B8" s="393"/>
    </row>
    <row r="9" spans="1:7" x14ac:dyDescent="0.25">
      <c r="A9" s="428" t="s">
        <v>1086</v>
      </c>
      <c r="B9" s="68">
        <f>B6*B7/100</f>
        <v>0</v>
      </c>
    </row>
    <row r="10" spans="1:7" x14ac:dyDescent="0.25">
      <c r="A10" s="428" t="s">
        <v>1087</v>
      </c>
      <c r="B10" s="68">
        <f>B6*B8/100</f>
        <v>0</v>
      </c>
    </row>
    <row r="11" spans="1:7" x14ac:dyDescent="0.25">
      <c r="A11" s="70"/>
      <c r="B11" s="67"/>
    </row>
    <row r="12" spans="1:7" x14ac:dyDescent="0.25">
      <c r="A12" s="70" t="s">
        <v>632</v>
      </c>
      <c r="B12" s="67"/>
    </row>
    <row r="13" spans="1:7" x14ac:dyDescent="0.25">
      <c r="A13" s="196" t="s">
        <v>633</v>
      </c>
    </row>
    <row r="14" spans="1:7" ht="18" x14ac:dyDescent="0.35">
      <c r="A14" s="74" t="s">
        <v>634</v>
      </c>
      <c r="B14" s="75">
        <f>'Datos predeterminados'!B7</f>
        <v>3.12</v>
      </c>
      <c r="D14" s="74" t="s">
        <v>635</v>
      </c>
      <c r="E14" s="393"/>
    </row>
    <row r="15" spans="1:7" ht="18" x14ac:dyDescent="0.25">
      <c r="A15" s="74" t="s">
        <v>1061</v>
      </c>
      <c r="B15" s="63">
        <f>'Datos predeterminados'!B8</f>
        <v>2.75</v>
      </c>
      <c r="D15" s="197" t="s">
        <v>636</v>
      </c>
      <c r="E15" s="393"/>
    </row>
    <row r="16" spans="1:7" ht="15.75" customHeight="1" x14ac:dyDescent="0.25">
      <c r="A16" s="70"/>
      <c r="B16" s="67"/>
    </row>
    <row r="17" spans="1:11" x14ac:dyDescent="0.25">
      <c r="A17" s="195" t="s">
        <v>637</v>
      </c>
      <c r="B17" s="63"/>
    </row>
    <row r="18" spans="1:11" x14ac:dyDescent="0.25">
      <c r="A18" s="194" t="s">
        <v>638</v>
      </c>
      <c r="B18" s="63"/>
      <c r="D18" s="70" t="s">
        <v>1062</v>
      </c>
      <c r="G18" s="70" t="s">
        <v>639</v>
      </c>
      <c r="J18" s="70" t="s">
        <v>640</v>
      </c>
    </row>
    <row r="19" spans="1:11" ht="18" customHeight="1" x14ac:dyDescent="0.25">
      <c r="A19" s="74" t="s">
        <v>641</v>
      </c>
      <c r="B19" s="396"/>
      <c r="D19" s="74" t="s">
        <v>642</v>
      </c>
      <c r="E19" s="396"/>
      <c r="G19" s="74" t="s">
        <v>643</v>
      </c>
      <c r="H19" s="397"/>
      <c r="J19" s="74" t="s">
        <v>644</v>
      </c>
      <c r="K19" s="268">
        <v>0</v>
      </c>
    </row>
    <row r="20" spans="1:11" x14ac:dyDescent="0.25">
      <c r="A20" s="62" t="s">
        <v>645</v>
      </c>
      <c r="B20" s="68">
        <f>B19*B6</f>
        <v>0</v>
      </c>
      <c r="D20" s="62" t="s">
        <v>646</v>
      </c>
      <c r="E20" s="68">
        <f>E19*B6</f>
        <v>0</v>
      </c>
      <c r="G20" s="62" t="s">
        <v>647</v>
      </c>
      <c r="H20" s="143">
        <f>H19*B6</f>
        <v>0</v>
      </c>
      <c r="J20" s="62" t="s">
        <v>648</v>
      </c>
      <c r="K20" s="143">
        <f>K19*B6</f>
        <v>0</v>
      </c>
    </row>
    <row r="21" spans="1:11" x14ac:dyDescent="0.25">
      <c r="B21" s="67"/>
      <c r="E21" s="67"/>
    </row>
    <row r="22" spans="1:11" x14ac:dyDescent="0.25">
      <c r="A22" s="421" t="s">
        <v>1088</v>
      </c>
      <c r="B22" s="97"/>
    </row>
    <row r="23" spans="1:11" ht="18" x14ac:dyDescent="0.35">
      <c r="A23" s="89" t="s">
        <v>649</v>
      </c>
      <c r="B23" s="133">
        <f>(B20*B14+E20*B15+H20*E14+K20*E15)/1000</f>
        <v>0</v>
      </c>
    </row>
    <row r="24" spans="1:11" x14ac:dyDescent="0.25">
      <c r="A24" s="70"/>
      <c r="B24" s="67"/>
    </row>
    <row r="25" spans="1:11" ht="17.25" customHeight="1" x14ac:dyDescent="0.25">
      <c r="A25" s="177" t="s">
        <v>650</v>
      </c>
      <c r="B25" s="82"/>
      <c r="C25" s="76"/>
    </row>
    <row r="26" spans="1:11" x14ac:dyDescent="0.25">
      <c r="A26" s="113" t="s">
        <v>651</v>
      </c>
      <c r="C26" s="76"/>
    </row>
    <row r="27" spans="1:11" x14ac:dyDescent="0.25">
      <c r="A27" s="76" t="s">
        <v>652</v>
      </c>
      <c r="B27" s="108">
        <f>'Datos predeterminados'!B19</f>
        <v>0.67249999999999999</v>
      </c>
      <c r="C27" s="76"/>
    </row>
    <row r="28" spans="1:11" x14ac:dyDescent="0.25">
      <c r="A28" s="76" t="s">
        <v>653</v>
      </c>
      <c r="B28" s="108">
        <f>'Datos predeterminados'!B20</f>
        <v>13.1</v>
      </c>
      <c r="C28" s="76"/>
    </row>
    <row r="29" spans="1:11" ht="18" x14ac:dyDescent="0.35">
      <c r="A29" s="76" t="s">
        <v>654</v>
      </c>
      <c r="B29" s="108">
        <f>'Datos predeterminados'!B21</f>
        <v>22.25</v>
      </c>
      <c r="C29" s="76"/>
    </row>
    <row r="30" spans="1:11" x14ac:dyDescent="0.25">
      <c r="A30" s="76" t="s">
        <v>655</v>
      </c>
      <c r="B30" s="108">
        <f>'Datos predeterminados'!B22</f>
        <v>0.22</v>
      </c>
      <c r="C30" s="76"/>
    </row>
    <row r="31" spans="1:11" s="76" customFormat="1" x14ac:dyDescent="0.25">
      <c r="A31" s="177"/>
      <c r="B31" s="82"/>
      <c r="C31" s="62"/>
      <c r="D31" s="62"/>
      <c r="E31" s="62"/>
    </row>
    <row r="32" spans="1:11" s="88" customFormat="1" x14ac:dyDescent="0.25">
      <c r="A32" s="177" t="s">
        <v>656</v>
      </c>
      <c r="B32" s="82"/>
      <c r="C32" s="62"/>
      <c r="D32" s="62"/>
      <c r="E32" s="62"/>
    </row>
    <row r="33" spans="1:11" x14ac:dyDescent="0.25">
      <c r="A33" s="130" t="s">
        <v>657</v>
      </c>
      <c r="B33" s="198">
        <f>B6*B27</f>
        <v>0</v>
      </c>
    </row>
    <row r="34" spans="1:11" ht="18" x14ac:dyDescent="0.35">
      <c r="A34" s="76" t="s">
        <v>658</v>
      </c>
      <c r="B34" s="68">
        <f>B33*B28/1000</f>
        <v>0</v>
      </c>
    </row>
    <row r="35" spans="1:11" x14ac:dyDescent="0.25">
      <c r="A35" s="76"/>
    </row>
    <row r="36" spans="1:11" x14ac:dyDescent="0.25">
      <c r="A36" s="113" t="s">
        <v>659</v>
      </c>
      <c r="B36" s="82"/>
    </row>
    <row r="37" spans="1:11" x14ac:dyDescent="0.25">
      <c r="A37" s="131" t="s">
        <v>660</v>
      </c>
      <c r="B37" s="41">
        <v>0</v>
      </c>
    </row>
    <row r="38" spans="1:11" x14ac:dyDescent="0.25">
      <c r="A38" s="131" t="s">
        <v>661</v>
      </c>
      <c r="B38" s="41">
        <v>0</v>
      </c>
    </row>
    <row r="39" spans="1:11" x14ac:dyDescent="0.25">
      <c r="A39" s="131" t="s">
        <v>662</v>
      </c>
      <c r="B39" s="41">
        <v>0</v>
      </c>
      <c r="G39" s="480" t="s">
        <v>1094</v>
      </c>
      <c r="H39" s="481"/>
      <c r="I39" s="481"/>
      <c r="J39" s="481"/>
      <c r="K39" s="481"/>
    </row>
    <row r="40" spans="1:11" ht="32.25" customHeight="1" thickBot="1" x14ac:dyDescent="0.3">
      <c r="A40" s="131"/>
      <c r="B40" s="90" t="str">
        <f>IF(SUM(B37:B39)=100,"","ADVERTENCIA!")</f>
        <v>ADVERTENCIA!</v>
      </c>
      <c r="G40" s="482"/>
      <c r="H40" s="482"/>
      <c r="I40" s="482"/>
      <c r="J40" s="482"/>
      <c r="K40" s="482"/>
    </row>
    <row r="41" spans="1:11" ht="18" customHeight="1" x14ac:dyDescent="0.25">
      <c r="A41" s="132" t="s">
        <v>663</v>
      </c>
      <c r="B41" s="88"/>
      <c r="G41" s="325" t="s">
        <v>664</v>
      </c>
      <c r="H41" s="326"/>
      <c r="I41" s="327"/>
      <c r="J41" s="328" t="s">
        <v>665</v>
      </c>
      <c r="K41" s="212"/>
    </row>
    <row r="42" spans="1:11" ht="18" customHeight="1" x14ac:dyDescent="0.35">
      <c r="A42" s="429" t="s">
        <v>1089</v>
      </c>
      <c r="B42" s="134">
        <f>'Datos predeterminados'!$B23</f>
        <v>7.8</v>
      </c>
      <c r="G42" s="329" t="s">
        <v>666</v>
      </c>
      <c r="H42" s="270"/>
      <c r="I42" s="274"/>
      <c r="J42" s="330">
        <v>0.42627999999999999</v>
      </c>
      <c r="K42" s="273"/>
    </row>
    <row r="43" spans="1:11" ht="18" customHeight="1" x14ac:dyDescent="0.35">
      <c r="A43" s="429" t="s">
        <v>1090</v>
      </c>
      <c r="B43" s="118">
        <f>'Datos predeterminados'!$B24</f>
        <v>15</v>
      </c>
      <c r="G43" s="329" t="s">
        <v>667</v>
      </c>
      <c r="H43" s="270"/>
      <c r="I43" s="274"/>
      <c r="J43" s="330">
        <v>9.8169999999999993E-2</v>
      </c>
      <c r="K43" s="273"/>
    </row>
    <row r="44" spans="1:11" ht="18" customHeight="1" x14ac:dyDescent="0.35">
      <c r="A44" s="116" t="s">
        <v>668</v>
      </c>
      <c r="B44" s="118">
        <f>'Datos predeterminados'!$B25</f>
        <v>12</v>
      </c>
      <c r="G44" s="329" t="s">
        <v>669</v>
      </c>
      <c r="H44" s="270"/>
      <c r="I44" s="274"/>
      <c r="J44" s="330">
        <v>0.52895999999999999</v>
      </c>
      <c r="K44" s="273"/>
    </row>
    <row r="45" spans="1:11" ht="18" customHeight="1" x14ac:dyDescent="0.35">
      <c r="A45" s="429" t="s">
        <v>1091</v>
      </c>
      <c r="B45" s="94">
        <f>(100-B42)-(100-B42)*B43/100</f>
        <v>78.37</v>
      </c>
      <c r="G45" s="329" t="s">
        <v>670</v>
      </c>
      <c r="H45" s="270"/>
      <c r="I45" s="274"/>
      <c r="J45" s="330">
        <v>0.20859</v>
      </c>
      <c r="K45" s="273"/>
    </row>
    <row r="46" spans="1:11" ht="18" customHeight="1" x14ac:dyDescent="0.35">
      <c r="A46" s="116" t="s">
        <v>671</v>
      </c>
      <c r="B46" s="134">
        <f>'Datos predeterminados'!$B26</f>
        <v>1.2</v>
      </c>
      <c r="G46" s="329" t="s">
        <v>672</v>
      </c>
      <c r="H46" s="270"/>
      <c r="I46" s="274"/>
      <c r="J46" s="330">
        <v>0.12277</v>
      </c>
      <c r="K46" s="273"/>
    </row>
    <row r="47" spans="1:11" ht="18" customHeight="1" x14ac:dyDescent="0.25">
      <c r="A47" s="116" t="s">
        <v>673</v>
      </c>
      <c r="B47" s="94">
        <f>B42+((100-B42)*B43/100*B44/100)+(B45*B46/100)</f>
        <v>10.400040000000001</v>
      </c>
      <c r="G47" s="329" t="s">
        <v>674</v>
      </c>
      <c r="H47" s="270"/>
      <c r="I47" s="274"/>
      <c r="J47" s="330">
        <v>0.22996</v>
      </c>
      <c r="K47" s="273"/>
    </row>
    <row r="48" spans="1:11" ht="18" customHeight="1" x14ac:dyDescent="0.25">
      <c r="A48" s="116" t="s">
        <v>675</v>
      </c>
      <c r="B48" s="118">
        <f>'Datos predeterminados'!$B27</f>
        <v>40</v>
      </c>
      <c r="G48" s="329" t="s">
        <v>676</v>
      </c>
      <c r="H48" s="270"/>
      <c r="I48" s="274"/>
      <c r="J48" s="330">
        <v>5.4359999999999999E-2</v>
      </c>
      <c r="K48" s="273"/>
    </row>
    <row r="49" spans="1:11" ht="18" customHeight="1" x14ac:dyDescent="0.35">
      <c r="A49" s="116" t="s">
        <v>677</v>
      </c>
      <c r="B49" s="94">
        <f>B45*B48/100</f>
        <v>31.348000000000003</v>
      </c>
      <c r="G49" s="329" t="s">
        <v>678</v>
      </c>
      <c r="H49" s="270"/>
      <c r="I49" s="274"/>
      <c r="J49" s="330">
        <v>0.49037999999999998</v>
      </c>
      <c r="K49" s="273"/>
    </row>
    <row r="50" spans="1:11" ht="18" customHeight="1" x14ac:dyDescent="0.35">
      <c r="A50" s="116" t="s">
        <v>679</v>
      </c>
      <c r="B50" s="134">
        <f>'Datos predeterminados'!$B28</f>
        <v>45.1</v>
      </c>
      <c r="G50" s="329" t="s">
        <v>680</v>
      </c>
      <c r="H50" s="270"/>
      <c r="I50" s="274"/>
      <c r="J50" s="330">
        <v>0.31302000000000002</v>
      </c>
      <c r="K50" s="273"/>
    </row>
    <row r="51" spans="1:11" ht="18" customHeight="1" x14ac:dyDescent="0.35">
      <c r="A51" s="430" t="s">
        <v>1092</v>
      </c>
      <c r="B51" s="135">
        <f>'Datos predeterminados'!$B30</f>
        <v>0.17699999999999999</v>
      </c>
      <c r="G51" s="329" t="s">
        <v>681</v>
      </c>
      <c r="H51" s="270"/>
      <c r="I51" s="274"/>
      <c r="J51" s="330">
        <v>0.43613000000000002</v>
      </c>
      <c r="K51" s="273"/>
    </row>
    <row r="52" spans="1:11" ht="18" customHeight="1" x14ac:dyDescent="0.25">
      <c r="A52" s="132" t="s">
        <v>682</v>
      </c>
      <c r="G52" s="329" t="s">
        <v>683</v>
      </c>
      <c r="H52" s="270"/>
      <c r="I52" s="274"/>
      <c r="J52" s="330">
        <v>0.24944</v>
      </c>
      <c r="K52" s="273"/>
    </row>
    <row r="53" spans="1:11" ht="18" customHeight="1" x14ac:dyDescent="0.35">
      <c r="A53" s="429" t="s">
        <v>1089</v>
      </c>
      <c r="B53" s="134">
        <f>'Datos predeterminados'!$B23</f>
        <v>7.8</v>
      </c>
      <c r="C53" s="85"/>
      <c r="G53" s="329" t="s">
        <v>684</v>
      </c>
      <c r="H53" s="270"/>
      <c r="I53" s="274"/>
      <c r="J53" s="330">
        <v>0.25423000000000001</v>
      </c>
      <c r="K53" s="273"/>
    </row>
    <row r="54" spans="1:11" ht="18" customHeight="1" x14ac:dyDescent="0.35">
      <c r="A54" s="116" t="s">
        <v>685</v>
      </c>
      <c r="B54" s="118">
        <f>'Datos predeterminados'!$B25</f>
        <v>12</v>
      </c>
      <c r="C54" s="85"/>
      <c r="G54" s="329" t="s">
        <v>686</v>
      </c>
      <c r="H54" s="270"/>
      <c r="I54" s="274"/>
      <c r="J54" s="330">
        <v>0.36347000000000002</v>
      </c>
      <c r="K54" s="273"/>
    </row>
    <row r="55" spans="1:11" ht="18" customHeight="1" x14ac:dyDescent="0.35">
      <c r="A55" s="101" t="s">
        <v>687</v>
      </c>
      <c r="B55" s="94">
        <f>B53+(100-B53)*B54/100</f>
        <v>18.864000000000001</v>
      </c>
      <c r="C55" s="85"/>
      <c r="F55" s="188"/>
      <c r="G55" s="329" t="s">
        <v>688</v>
      </c>
      <c r="H55" s="270"/>
      <c r="I55" s="274"/>
      <c r="J55" s="330">
        <v>0.92610000000000003</v>
      </c>
      <c r="K55" s="273"/>
    </row>
    <row r="56" spans="1:11" x14ac:dyDescent="0.25">
      <c r="A56" s="101"/>
      <c r="B56" s="76"/>
      <c r="C56" s="85"/>
      <c r="G56" s="329" t="s">
        <v>689</v>
      </c>
      <c r="H56" s="270"/>
      <c r="I56" s="274"/>
      <c r="J56" s="330">
        <v>0.80918999999999996</v>
      </c>
      <c r="K56" s="273"/>
    </row>
    <row r="57" spans="1:11" x14ac:dyDescent="0.25">
      <c r="A57" s="129" t="s">
        <v>690</v>
      </c>
      <c r="B57" s="108"/>
      <c r="C57" s="85"/>
      <c r="G57" s="329" t="s">
        <v>691</v>
      </c>
      <c r="H57" s="270"/>
      <c r="I57" s="274"/>
      <c r="J57" s="330">
        <v>0.67135999999999996</v>
      </c>
      <c r="K57" s="273"/>
    </row>
    <row r="58" spans="1:11" x14ac:dyDescent="0.25">
      <c r="A58" s="116" t="s">
        <v>692</v>
      </c>
      <c r="B58" s="93">
        <f>B34*B37/100*B29</f>
        <v>0</v>
      </c>
      <c r="C58" s="85"/>
      <c r="D58" s="85"/>
      <c r="E58" s="85"/>
      <c r="G58" s="329" t="s">
        <v>693</v>
      </c>
      <c r="H58" s="270"/>
      <c r="I58" s="274"/>
      <c r="J58" s="330">
        <v>0.40322000000000002</v>
      </c>
      <c r="K58" s="273"/>
    </row>
    <row r="59" spans="1:11" x14ac:dyDescent="0.25">
      <c r="A59" s="116" t="s">
        <v>694</v>
      </c>
      <c r="B59" s="93">
        <f>B34*B38/100*B55/100*B29</f>
        <v>0</v>
      </c>
      <c r="G59" s="329" t="s">
        <v>695</v>
      </c>
      <c r="H59" s="270"/>
      <c r="I59" s="274"/>
      <c r="J59" s="330">
        <v>0.28555999999999998</v>
      </c>
      <c r="K59" s="273"/>
    </row>
    <row r="60" spans="1:11" ht="15.75" thickBot="1" x14ac:dyDescent="0.3">
      <c r="A60" s="116" t="s">
        <v>696</v>
      </c>
      <c r="B60" s="93">
        <f>B34*B39/100*B47/100*B29</f>
        <v>0</v>
      </c>
      <c r="G60" s="331" t="s">
        <v>697</v>
      </c>
      <c r="H60" s="332"/>
      <c r="I60" s="333"/>
      <c r="J60" s="334">
        <v>0.50041999999999998</v>
      </c>
      <c r="K60" s="273"/>
    </row>
    <row r="61" spans="1:11" ht="18" x14ac:dyDescent="0.35">
      <c r="A61" s="429" t="s">
        <v>1093</v>
      </c>
      <c r="B61" s="93">
        <f>SUM(B58:B60)</f>
        <v>0</v>
      </c>
    </row>
    <row r="62" spans="1:11" x14ac:dyDescent="0.25">
      <c r="A62" s="116"/>
      <c r="B62" s="107"/>
    </row>
    <row r="63" spans="1:11" x14ac:dyDescent="0.25">
      <c r="A63" s="100" t="s">
        <v>698</v>
      </c>
      <c r="B63" s="68"/>
    </row>
    <row r="64" spans="1:11" ht="18" x14ac:dyDescent="0.35">
      <c r="A64" s="429" t="s">
        <v>1092</v>
      </c>
      <c r="B64" s="398"/>
      <c r="D64" s="70" t="s">
        <v>699</v>
      </c>
    </row>
    <row r="65" spans="1:7" x14ac:dyDescent="0.25">
      <c r="A65" s="116" t="s">
        <v>700</v>
      </c>
      <c r="B65" s="399">
        <v>0</v>
      </c>
    </row>
    <row r="66" spans="1:7" ht="30.75" customHeight="1" x14ac:dyDescent="0.25">
      <c r="A66" s="430" t="s">
        <v>1097</v>
      </c>
      <c r="B66" s="399">
        <v>0</v>
      </c>
    </row>
    <row r="67" spans="1:7" ht="18" x14ac:dyDescent="0.35">
      <c r="A67" s="116" t="s">
        <v>701</v>
      </c>
      <c r="B67" s="93">
        <f>B65*B64*1/1000</f>
        <v>0</v>
      </c>
      <c r="D67" s="269"/>
    </row>
    <row r="68" spans="1:7" ht="18" x14ac:dyDescent="0.35">
      <c r="A68" s="116" t="s">
        <v>702</v>
      </c>
      <c r="B68" s="93">
        <f>B66*B64*1/1000</f>
        <v>0</v>
      </c>
    </row>
    <row r="70" spans="1:7" x14ac:dyDescent="0.25">
      <c r="A70" s="70" t="s">
        <v>703</v>
      </c>
    </row>
    <row r="71" spans="1:7" x14ac:dyDescent="0.25">
      <c r="A71" s="62" t="s">
        <v>704</v>
      </c>
      <c r="B71" s="68">
        <f>B6*B8/100</f>
        <v>0</v>
      </c>
    </row>
    <row r="72" spans="1:7" x14ac:dyDescent="0.25">
      <c r="A72" s="62" t="s">
        <v>705</v>
      </c>
      <c r="B72" s="393"/>
    </row>
    <row r="73" spans="1:7" x14ac:dyDescent="0.25">
      <c r="A73" s="130" t="s">
        <v>706</v>
      </c>
      <c r="B73" s="105">
        <f>B72*'Datos predeterminados'!B29/1000</f>
        <v>0</v>
      </c>
      <c r="G73" s="119"/>
    </row>
    <row r="74" spans="1:7" x14ac:dyDescent="0.25">
      <c r="A74" s="62" t="s">
        <v>707</v>
      </c>
      <c r="B74" s="68">
        <f>B30*B6</f>
        <v>0</v>
      </c>
    </row>
    <row r="75" spans="1:7" x14ac:dyDescent="0.25">
      <c r="A75" s="119" t="s">
        <v>708</v>
      </c>
      <c r="B75" s="393"/>
      <c r="D75" s="119"/>
    </row>
    <row r="76" spans="1:7" x14ac:dyDescent="0.25">
      <c r="A76" s="119" t="s">
        <v>709</v>
      </c>
      <c r="B76" s="393"/>
      <c r="G76" s="119"/>
    </row>
    <row r="77" spans="1:7" x14ac:dyDescent="0.25">
      <c r="A77" s="119" t="s">
        <v>710</v>
      </c>
      <c r="B77" s="393"/>
      <c r="G77" s="119"/>
    </row>
    <row r="78" spans="1:7" x14ac:dyDescent="0.25">
      <c r="A78" s="424" t="s">
        <v>1095</v>
      </c>
      <c r="B78" s="393"/>
    </row>
    <row r="79" spans="1:7" x14ac:dyDescent="0.25">
      <c r="A79" s="119"/>
      <c r="B79" s="90" t="str">
        <f>IF(SUM(B75:B78)=100,"","¡ADVERTENCIA!")</f>
        <v>¡ADVERTENCIA!</v>
      </c>
    </row>
    <row r="80" spans="1:7" x14ac:dyDescent="0.25">
      <c r="A80" s="431" t="s">
        <v>1096</v>
      </c>
      <c r="B80" s="143">
        <f>'Datos predeterminados'!B31*1000*'Datos predeterminados'!B32/100*'Datos predeterminados'!B33/100</f>
        <v>1576.75</v>
      </c>
    </row>
    <row r="81" spans="1:2" x14ac:dyDescent="0.25">
      <c r="A81" s="130" t="s">
        <v>711</v>
      </c>
      <c r="B81" s="68">
        <f>(B75/100*B74)*B80*B64/3.6/1000</f>
        <v>0</v>
      </c>
    </row>
  </sheetData>
  <sheetProtection insertRows="0"/>
  <customSheetViews>
    <customSheetView guid="{D046371F-D020-41A3-95B7-6C43C3338B6C}" topLeftCell="A88">
      <selection activeCell="E116" sqref="E116"/>
      <pageMargins left="0.7" right="0.7" top="0.75" bottom="0.75" header="0.3" footer="0.3"/>
      <pageSetup orientation="portrait" r:id="rId1"/>
    </customSheetView>
    <customSheetView guid="{DEC59C64-1FAA-4885-B93C-7255F7DAE82A}">
      <selection activeCell="A67" sqref="A67"/>
      <pageMargins left="0.7" right="0.7" top="0.75" bottom="0.75" header="0.3" footer="0.3"/>
      <pageSetup orientation="portrait" r:id="rId2"/>
    </customSheetView>
  </customSheetViews>
  <mergeCells count="2">
    <mergeCell ref="A2:G2"/>
    <mergeCell ref="G39:K40"/>
  </mergeCells>
  <pageMargins left="0.7" right="0.7" top="0.75" bottom="0.75" header="0.3" footer="0.3"/>
  <pageSetup orientation="portrait" r:id="rId3"/>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0" tint="-0.249977111117893"/>
  </sheetPr>
  <dimension ref="A1:M355"/>
  <sheetViews>
    <sheetView topLeftCell="A79" zoomScaleNormal="100" workbookViewId="0">
      <selection activeCell="N22" sqref="N22"/>
    </sheetView>
  </sheetViews>
  <sheetFormatPr defaultColWidth="9.140625" defaultRowHeight="15" x14ac:dyDescent="0.25"/>
  <cols>
    <col min="1" max="1" width="38" style="11" customWidth="1"/>
    <col min="2" max="2" width="12.28515625" style="11" customWidth="1"/>
    <col min="3" max="4" width="9.85546875" style="11" customWidth="1"/>
    <col min="5" max="5" width="11.42578125" style="11" customWidth="1"/>
    <col min="6" max="6" width="12.7109375" style="11" customWidth="1"/>
    <col min="7" max="7" width="10.28515625" style="11" customWidth="1"/>
    <col min="8" max="8" width="10.42578125" style="11" customWidth="1"/>
    <col min="9" max="11" width="10.7109375" style="11" customWidth="1"/>
    <col min="12" max="12" width="11" style="11" customWidth="1"/>
    <col min="13" max="16384" width="9.140625" style="11"/>
  </cols>
  <sheetData>
    <row r="1" spans="1:13" x14ac:dyDescent="0.25">
      <c r="A1" s="59" t="s">
        <v>712</v>
      </c>
    </row>
    <row r="2" spans="1:13" x14ac:dyDescent="0.25">
      <c r="A2" s="8"/>
    </row>
    <row r="3" spans="1:13" ht="60" customHeight="1" x14ac:dyDescent="0.25">
      <c r="A3" s="488" t="s">
        <v>1098</v>
      </c>
      <c r="B3" s="489"/>
      <c r="C3" s="489"/>
      <c r="D3" s="489"/>
      <c r="E3" s="489"/>
      <c r="F3" s="490"/>
      <c r="G3" s="99"/>
      <c r="H3" s="99"/>
      <c r="I3" s="99"/>
      <c r="J3" s="99"/>
      <c r="K3" s="99"/>
      <c r="L3" s="99"/>
      <c r="M3" s="99"/>
    </row>
    <row r="4" spans="1:13" x14ac:dyDescent="0.25">
      <c r="A4" s="33"/>
    </row>
    <row r="5" spans="1:13" ht="18" x14ac:dyDescent="0.35">
      <c r="A5" s="12" t="s">
        <v>713</v>
      </c>
      <c r="B5" s="13"/>
    </row>
    <row r="6" spans="1:13" ht="18" x14ac:dyDescent="0.35">
      <c r="A6" s="5" t="s">
        <v>714</v>
      </c>
      <c r="B6" s="137">
        <v>1.7770000000000001E-2</v>
      </c>
    </row>
    <row r="7" spans="1:13" ht="18" x14ac:dyDescent="0.35">
      <c r="A7" s="14" t="s">
        <v>715</v>
      </c>
      <c r="B7" s="138">
        <v>3.12</v>
      </c>
      <c r="H7" s="9"/>
      <c r="I7" s="9"/>
      <c r="J7" s="9"/>
      <c r="K7" s="9"/>
    </row>
    <row r="8" spans="1:13" x14ac:dyDescent="0.25">
      <c r="A8" s="410" t="s">
        <v>1061</v>
      </c>
      <c r="B8" s="138">
        <v>2.75</v>
      </c>
      <c r="H8" s="9"/>
      <c r="I8" s="9"/>
      <c r="J8" s="9"/>
      <c r="K8" s="9"/>
    </row>
    <row r="9" spans="1:13" ht="18" x14ac:dyDescent="0.35">
      <c r="A9" s="14" t="s">
        <v>716</v>
      </c>
      <c r="B9" s="47">
        <v>298</v>
      </c>
      <c r="H9" s="9"/>
      <c r="I9" s="9"/>
      <c r="J9" s="9"/>
      <c r="K9" s="9"/>
    </row>
    <row r="10" spans="1:13" ht="33" x14ac:dyDescent="0.25">
      <c r="A10" s="415" t="s">
        <v>1099</v>
      </c>
      <c r="B10" s="48">
        <v>0.01</v>
      </c>
      <c r="H10" s="9"/>
      <c r="I10" s="21"/>
      <c r="J10" s="21"/>
      <c r="K10" s="21"/>
    </row>
    <row r="11" spans="1:13" ht="36.75" customHeight="1" x14ac:dyDescent="0.25">
      <c r="A11" s="40" t="s">
        <v>717</v>
      </c>
      <c r="B11" s="49">
        <v>7.4999999999999997E-3</v>
      </c>
      <c r="H11" s="9"/>
      <c r="I11" s="21"/>
      <c r="J11" s="21"/>
      <c r="K11" s="21"/>
    </row>
    <row r="12" spans="1:13" ht="42" customHeight="1" x14ac:dyDescent="0.25">
      <c r="A12" s="35" t="s">
        <v>718</v>
      </c>
      <c r="B12" s="48">
        <v>0.01</v>
      </c>
      <c r="H12" s="9"/>
      <c r="I12" s="21"/>
      <c r="J12" s="21"/>
      <c r="K12" s="21"/>
    </row>
    <row r="13" spans="1:13" ht="46.5" customHeight="1" x14ac:dyDescent="0.25">
      <c r="A13" s="35" t="s">
        <v>719</v>
      </c>
      <c r="B13" s="50">
        <v>16</v>
      </c>
      <c r="H13" s="9"/>
      <c r="I13" s="21"/>
      <c r="J13" s="21"/>
      <c r="K13" s="21"/>
    </row>
    <row r="14" spans="1:13" ht="18" x14ac:dyDescent="0.35">
      <c r="A14" s="14" t="s">
        <v>720</v>
      </c>
      <c r="B14" s="16">
        <f>2/20*B7</f>
        <v>0.31200000000000006</v>
      </c>
      <c r="H14" s="9"/>
      <c r="I14" s="21"/>
      <c r="J14" s="21"/>
      <c r="K14" s="21"/>
    </row>
    <row r="15" spans="1:13" ht="30" x14ac:dyDescent="0.25">
      <c r="A15" s="13" t="s">
        <v>721</v>
      </c>
      <c r="B15" s="249">
        <v>0.2</v>
      </c>
      <c r="H15" s="9"/>
      <c r="I15" s="21"/>
      <c r="J15" s="21"/>
      <c r="K15" s="21"/>
    </row>
    <row r="16" spans="1:13" ht="30" x14ac:dyDescent="0.25">
      <c r="A16" s="14" t="s">
        <v>722</v>
      </c>
      <c r="B16" s="249">
        <v>0.13</v>
      </c>
      <c r="H16" s="9"/>
      <c r="I16" s="21"/>
      <c r="J16" s="21"/>
      <c r="K16" s="21"/>
    </row>
    <row r="17" spans="1:8" x14ac:dyDescent="0.25">
      <c r="A17" s="13"/>
      <c r="B17" s="15"/>
    </row>
    <row r="18" spans="1:8" ht="18" x14ac:dyDescent="0.35">
      <c r="A18" s="411" t="s">
        <v>1100</v>
      </c>
      <c r="E18" s="435" t="s">
        <v>1107</v>
      </c>
      <c r="F18" s="436"/>
      <c r="G18" s="18" t="s">
        <v>723</v>
      </c>
      <c r="H18" s="18" t="s">
        <v>724</v>
      </c>
    </row>
    <row r="19" spans="1:8" x14ac:dyDescent="0.25">
      <c r="A19" s="11" t="s">
        <v>725</v>
      </c>
      <c r="B19" s="51">
        <v>0.67249999999999999</v>
      </c>
      <c r="E19" s="484" t="s">
        <v>726</v>
      </c>
      <c r="F19" s="484"/>
      <c r="G19" s="51">
        <v>268</v>
      </c>
      <c r="H19" s="3">
        <f t="shared" ref="H19:H24" si="0">G19*44/12</f>
        <v>982.66666666666663</v>
      </c>
    </row>
    <row r="20" spans="1:8" ht="18" x14ac:dyDescent="0.35">
      <c r="A20" t="s">
        <v>727</v>
      </c>
      <c r="B20" s="51">
        <v>13.1</v>
      </c>
      <c r="E20" s="484" t="s">
        <v>728</v>
      </c>
      <c r="F20" s="484"/>
      <c r="G20" s="51">
        <v>128</v>
      </c>
      <c r="H20" s="3">
        <f t="shared" si="0"/>
        <v>469.33333333333331</v>
      </c>
    </row>
    <row r="21" spans="1:8" ht="18" x14ac:dyDescent="0.35">
      <c r="A21" s="11" t="s">
        <v>729</v>
      </c>
      <c r="B21" s="51">
        <v>22.25</v>
      </c>
      <c r="E21" s="484" t="s">
        <v>730</v>
      </c>
      <c r="F21" s="484"/>
      <c r="G21" s="51">
        <v>46</v>
      </c>
      <c r="H21" s="3">
        <f t="shared" si="0"/>
        <v>168.66666666666666</v>
      </c>
    </row>
    <row r="22" spans="1:8" x14ac:dyDescent="0.25">
      <c r="A22" s="11" t="s">
        <v>731</v>
      </c>
      <c r="B22" s="51">
        <v>0.22</v>
      </c>
      <c r="E22" s="484" t="s">
        <v>732</v>
      </c>
      <c r="F22" s="484"/>
      <c r="G22" s="51">
        <v>5</v>
      </c>
      <c r="H22" s="3">
        <f t="shared" si="0"/>
        <v>18.333333333333332</v>
      </c>
    </row>
    <row r="23" spans="1:8" ht="18" x14ac:dyDescent="0.35">
      <c r="A23" s="432" t="s">
        <v>1101</v>
      </c>
      <c r="B23" s="52">
        <v>7.8</v>
      </c>
      <c r="E23" s="484" t="s">
        <v>733</v>
      </c>
      <c r="F23" s="484"/>
      <c r="G23" s="55">
        <v>75</v>
      </c>
      <c r="H23" s="3">
        <f t="shared" si="0"/>
        <v>275</v>
      </c>
    </row>
    <row r="24" spans="1:8" ht="33" x14ac:dyDescent="0.25">
      <c r="A24" s="433" t="s">
        <v>1102</v>
      </c>
      <c r="B24" s="53">
        <v>15</v>
      </c>
      <c r="E24" s="491" t="s">
        <v>1054</v>
      </c>
      <c r="F24" s="492"/>
      <c r="G24" s="51">
        <v>8.5</v>
      </c>
      <c r="H24" s="3">
        <f t="shared" si="0"/>
        <v>31.166666666666668</v>
      </c>
    </row>
    <row r="25" spans="1:8" ht="18" x14ac:dyDescent="0.35">
      <c r="A25" s="10" t="s">
        <v>734</v>
      </c>
      <c r="B25" s="53">
        <v>12</v>
      </c>
    </row>
    <row r="26" spans="1:8" ht="18" x14ac:dyDescent="0.35">
      <c r="A26" s="10" t="s">
        <v>735</v>
      </c>
      <c r="B26" s="52">
        <v>1.2</v>
      </c>
    </row>
    <row r="27" spans="1:8" x14ac:dyDescent="0.25">
      <c r="A27" s="10" t="s">
        <v>736</v>
      </c>
      <c r="B27" s="53">
        <v>40</v>
      </c>
    </row>
    <row r="28" spans="1:8" ht="18" x14ac:dyDescent="0.35">
      <c r="A28" s="10" t="s">
        <v>737</v>
      </c>
      <c r="B28" s="52">
        <v>45.1</v>
      </c>
      <c r="G28"/>
    </row>
    <row r="29" spans="1:8" ht="48" x14ac:dyDescent="0.25">
      <c r="A29" s="5" t="s">
        <v>738</v>
      </c>
      <c r="B29" s="53">
        <v>2200</v>
      </c>
    </row>
    <row r="30" spans="1:8" ht="33" x14ac:dyDescent="0.35">
      <c r="A30" s="433" t="s">
        <v>1092</v>
      </c>
      <c r="B30" s="54">
        <v>0.17699999999999999</v>
      </c>
    </row>
    <row r="31" spans="1:8" ht="15.75" customHeight="1" x14ac:dyDescent="0.25">
      <c r="A31" s="178" t="s">
        <v>739</v>
      </c>
      <c r="B31" s="180">
        <v>5.3</v>
      </c>
    </row>
    <row r="32" spans="1:8" x14ac:dyDescent="0.25">
      <c r="A32" s="431" t="s">
        <v>1103</v>
      </c>
      <c r="B32" s="181">
        <v>85</v>
      </c>
    </row>
    <row r="33" spans="1:12" ht="30" x14ac:dyDescent="0.25">
      <c r="A33" s="431" t="s">
        <v>1104</v>
      </c>
      <c r="B33" s="181">
        <v>35</v>
      </c>
    </row>
    <row r="34" spans="1:12" ht="30" x14ac:dyDescent="0.25">
      <c r="A34" s="431" t="s">
        <v>1105</v>
      </c>
      <c r="B34" s="182">
        <v>0.08</v>
      </c>
    </row>
    <row r="35" spans="1:12" x14ac:dyDescent="0.25">
      <c r="A35" s="434" t="s">
        <v>1106</v>
      </c>
      <c r="B35" s="183">
        <v>0.8</v>
      </c>
    </row>
    <row r="36" spans="1:12" ht="30" x14ac:dyDescent="0.25">
      <c r="A36" s="178" t="s">
        <v>740</v>
      </c>
      <c r="B36" s="183">
        <v>0.25</v>
      </c>
    </row>
    <row r="37" spans="1:12" x14ac:dyDescent="0.25">
      <c r="A37" s="150" t="s">
        <v>741</v>
      </c>
      <c r="B37" s="183">
        <v>0.89</v>
      </c>
    </row>
    <row r="38" spans="1:12" x14ac:dyDescent="0.25">
      <c r="A38" s="5"/>
      <c r="B38" s="32"/>
    </row>
    <row r="39" spans="1:12" ht="64.5" customHeight="1" x14ac:dyDescent="0.35">
      <c r="A39" s="17" t="s">
        <v>742</v>
      </c>
      <c r="B39" s="18" t="s">
        <v>743</v>
      </c>
      <c r="C39" s="36" t="s">
        <v>744</v>
      </c>
      <c r="D39" s="36" t="s">
        <v>745</v>
      </c>
      <c r="E39" s="36" t="s">
        <v>746</v>
      </c>
      <c r="F39" s="37" t="s">
        <v>747</v>
      </c>
      <c r="G39" s="19" t="s">
        <v>748</v>
      </c>
      <c r="I39" s="19" t="s">
        <v>749</v>
      </c>
      <c r="J39" s="19" t="s">
        <v>750</v>
      </c>
      <c r="K39" s="19" t="s">
        <v>751</v>
      </c>
      <c r="L39" s="37" t="s">
        <v>752</v>
      </c>
    </row>
    <row r="40" spans="1:12" x14ac:dyDescent="0.25">
      <c r="A40" s="11" t="s">
        <v>753</v>
      </c>
      <c r="B40" s="51">
        <v>34</v>
      </c>
      <c r="C40" s="51"/>
      <c r="D40" s="51"/>
      <c r="E40" s="51"/>
      <c r="F40" s="51">
        <v>10</v>
      </c>
      <c r="G40" s="53">
        <v>2380</v>
      </c>
      <c r="H40" s="2"/>
      <c r="I40" s="2">
        <f>1000*B40/100*'Datos predeterminados'!B$10*1.57</f>
        <v>5.3380000000000001</v>
      </c>
      <c r="J40" s="2">
        <f>(1000*B40/100)*((B$62/100*B$11)+(F40/100*B$12))*1.57</f>
        <v>1.73485</v>
      </c>
      <c r="K40" s="2">
        <f>SUM(I40:J40)</f>
        <v>7.0728499999999999</v>
      </c>
      <c r="L40" s="30">
        <f>K40*B$9</f>
        <v>2107.7093</v>
      </c>
    </row>
    <row r="41" spans="1:12" x14ac:dyDescent="0.25">
      <c r="A41" t="s">
        <v>754</v>
      </c>
      <c r="B41" s="51">
        <v>21</v>
      </c>
      <c r="C41" s="51"/>
      <c r="D41" s="51"/>
      <c r="E41" s="51"/>
      <c r="F41" s="51">
        <v>10</v>
      </c>
      <c r="G41" s="53">
        <v>340</v>
      </c>
      <c r="H41" s="2"/>
      <c r="I41" s="2">
        <f>1000*B41/100*'Datos predeterminados'!B$10*1.57</f>
        <v>3.2970000000000002</v>
      </c>
      <c r="J41" s="2">
        <f>(1000*B41/100)*((B$62/100*B$11)+(F41/100*B$12))*1.57</f>
        <v>1.0715250000000001</v>
      </c>
      <c r="K41" s="2">
        <f>SUM(I41:J41)</f>
        <v>4.368525</v>
      </c>
      <c r="L41" s="30">
        <f>K41*B$9</f>
        <v>1301.8204499999999</v>
      </c>
    </row>
    <row r="42" spans="1:12" x14ac:dyDescent="0.25">
      <c r="A42" s="11" t="s">
        <v>755</v>
      </c>
      <c r="B42" s="51">
        <v>18</v>
      </c>
      <c r="C42" s="51"/>
      <c r="D42" s="51"/>
      <c r="E42" s="51">
        <v>45</v>
      </c>
      <c r="F42" s="51">
        <v>10</v>
      </c>
      <c r="G42" s="53">
        <v>460</v>
      </c>
      <c r="H42" s="2"/>
      <c r="I42" s="2">
        <f>1000*B42/100*'Datos predeterminados'!B$10*1.57</f>
        <v>2.8260000000000001</v>
      </c>
      <c r="J42" s="2">
        <f>(1000*B42/100)*((B$62/100*B$11)+(F42/100*B$12))*1.57</f>
        <v>0.91844999999999999</v>
      </c>
      <c r="K42" s="2">
        <f>SUM(I42:J42)</f>
        <v>3.7444500000000001</v>
      </c>
      <c r="L42" s="30">
        <f>K42*B$9</f>
        <v>1115.8461</v>
      </c>
    </row>
    <row r="43" spans="1:12" x14ac:dyDescent="0.25">
      <c r="A43" s="11" t="s">
        <v>756</v>
      </c>
      <c r="B43" s="51">
        <v>46</v>
      </c>
      <c r="C43" s="51"/>
      <c r="D43" s="51"/>
      <c r="E43" s="51"/>
      <c r="F43" s="51">
        <v>10</v>
      </c>
      <c r="G43" s="53">
        <v>1340</v>
      </c>
      <c r="H43" s="2"/>
      <c r="I43" s="2">
        <f>1000*B43/100*'Datos predeterminados'!B$10*1.57</f>
        <v>7.2220000000000013</v>
      </c>
      <c r="J43" s="2">
        <f>(1000*B43/100)*((B$62/100*B$11)+(F43/100*B$12))*1.57</f>
        <v>2.3471500000000001</v>
      </c>
      <c r="K43" s="2">
        <f>SUM(I43:J43)</f>
        <v>9.5691500000000005</v>
      </c>
      <c r="L43" s="30">
        <f>K43*B$9</f>
        <v>2851.6067000000003</v>
      </c>
    </row>
    <row r="44" spans="1:12" x14ac:dyDescent="0.25">
      <c r="A44" s="11" t="s">
        <v>757</v>
      </c>
      <c r="B44" s="51">
        <v>26</v>
      </c>
      <c r="C44" s="51"/>
      <c r="D44" s="51"/>
      <c r="E44" s="51"/>
      <c r="F44" s="51">
        <v>10</v>
      </c>
      <c r="G44" s="53">
        <v>1040</v>
      </c>
      <c r="H44" s="2"/>
      <c r="I44" s="2">
        <f>1000*B44/100*'Datos predeterminados'!B$10*1.57</f>
        <v>4.0820000000000007</v>
      </c>
      <c r="J44" s="2">
        <f>(1000*B44/100)*((B$62/100*B$11)+(F44/100*B$12))*1.57</f>
        <v>1.3266500000000001</v>
      </c>
      <c r="K44" s="2">
        <f>SUM(I44:J44)</f>
        <v>5.4086500000000006</v>
      </c>
      <c r="L44" s="30">
        <f>K44*B$9</f>
        <v>1611.7777000000001</v>
      </c>
    </row>
    <row r="45" spans="1:12" x14ac:dyDescent="0.25">
      <c r="A45" s="11" t="s">
        <v>758</v>
      </c>
      <c r="B45" s="42"/>
      <c r="C45" s="51">
        <v>27</v>
      </c>
      <c r="D45" s="51"/>
      <c r="E45" s="51"/>
      <c r="F45" s="51"/>
      <c r="G45" s="53">
        <v>200</v>
      </c>
      <c r="H45" s="2"/>
      <c r="I45" s="2"/>
      <c r="J45" s="2"/>
      <c r="K45" s="2"/>
      <c r="L45" s="30"/>
    </row>
    <row r="46" spans="1:12" x14ac:dyDescent="0.25">
      <c r="A46" s="11" t="s">
        <v>759</v>
      </c>
      <c r="B46" s="42"/>
      <c r="C46" s="51"/>
      <c r="D46" s="51">
        <v>60</v>
      </c>
      <c r="E46" s="51"/>
      <c r="F46" s="51"/>
      <c r="G46" s="53">
        <v>200</v>
      </c>
      <c r="H46" s="2"/>
      <c r="I46" s="2"/>
      <c r="J46" s="2"/>
      <c r="K46" s="2"/>
      <c r="L46" s="30"/>
    </row>
    <row r="47" spans="1:12" x14ac:dyDescent="0.25">
      <c r="A47" s="11" t="s">
        <v>760</v>
      </c>
      <c r="B47" s="42"/>
      <c r="C47" s="51"/>
      <c r="D47" s="51"/>
      <c r="E47" s="51">
        <v>34</v>
      </c>
      <c r="F47" s="51"/>
      <c r="G47" s="53">
        <v>44</v>
      </c>
      <c r="H47" s="2"/>
      <c r="I47" s="2"/>
      <c r="J47" s="2"/>
      <c r="K47" s="2"/>
      <c r="L47" s="30"/>
    </row>
    <row r="48" spans="1:12" x14ac:dyDescent="0.25">
      <c r="A48" s="11" t="s">
        <v>761</v>
      </c>
      <c r="B48" s="42"/>
      <c r="C48" s="51"/>
      <c r="D48" s="51"/>
      <c r="E48" s="51">
        <v>45</v>
      </c>
      <c r="F48" s="51"/>
      <c r="G48" s="53">
        <v>170</v>
      </c>
      <c r="H48" s="2"/>
      <c r="I48" s="2"/>
      <c r="J48" s="2"/>
      <c r="K48" s="2"/>
      <c r="L48" s="30"/>
    </row>
    <row r="49" spans="1:12" x14ac:dyDescent="0.25">
      <c r="A49" s="11" t="s">
        <v>762</v>
      </c>
      <c r="B49" s="42"/>
      <c r="C49" s="51">
        <v>15</v>
      </c>
      <c r="D49" s="51"/>
      <c r="E49" s="51"/>
      <c r="F49" s="51"/>
      <c r="G49" s="53">
        <v>547</v>
      </c>
      <c r="H49" s="2"/>
      <c r="I49" s="2"/>
      <c r="J49" s="2"/>
      <c r="K49" s="2"/>
      <c r="L49" s="30"/>
    </row>
    <row r="50" spans="1:12" s="276" customFormat="1" x14ac:dyDescent="0.25">
      <c r="A50" s="292" t="str">
        <f>'5. Fert. def. x usuario'!C6</f>
        <v>Definido por el usuario 1</v>
      </c>
      <c r="B50" s="293">
        <f>'5. Fert. def. x usuario'!C11</f>
        <v>0</v>
      </c>
      <c r="C50" s="293"/>
      <c r="D50" s="293">
        <f>'5. Fert. def. x usuario'!C15</f>
        <v>0</v>
      </c>
      <c r="E50" s="293">
        <f>'5. Fert. def. x usuario'!C13</f>
        <v>0</v>
      </c>
      <c r="F50" s="235">
        <v>10</v>
      </c>
      <c r="G50" s="210">
        <f>'5. Fert. def. x usuario'!C34</f>
        <v>0</v>
      </c>
      <c r="H50" s="232"/>
      <c r="I50" s="233">
        <f>1000*B50/100*'Datos predeterminados'!B$10*1.57</f>
        <v>0</v>
      </c>
      <c r="J50" s="233">
        <f t="shared" ref="J50:J59" si="1">(1000*B50/100)*((B$62/100*B$11)+(F50/100*B$12))*1.57</f>
        <v>0</v>
      </c>
      <c r="K50" s="233">
        <f t="shared" ref="K50:K59" si="2">SUM(I50:J50)</f>
        <v>0</v>
      </c>
      <c r="L50" s="234">
        <f t="shared" ref="L50:L59" si="3">K50*B$9</f>
        <v>0</v>
      </c>
    </row>
    <row r="51" spans="1:12" s="276" customFormat="1" x14ac:dyDescent="0.25">
      <c r="A51" s="292" t="str">
        <f>'5. Fert. def. x usuario'!C37</f>
        <v>Definido por el usuario 2</v>
      </c>
      <c r="B51" s="295">
        <f>'5. Fert. def. x usuario'!C42</f>
        <v>0</v>
      </c>
      <c r="C51" s="295"/>
      <c r="D51" s="295">
        <f>'5. Fert. def. x usuario'!C46</f>
        <v>0</v>
      </c>
      <c r="E51" s="295">
        <f>'5. Fert. def. x usuario'!C44</f>
        <v>0</v>
      </c>
      <c r="F51" s="235">
        <v>10</v>
      </c>
      <c r="G51" s="210">
        <f>'5. Fert. def. x usuario'!C60</f>
        <v>0</v>
      </c>
      <c r="H51" s="2"/>
      <c r="I51" s="233">
        <f>1000*B51/100*'Datos predeterminados'!B$10*1.57</f>
        <v>0</v>
      </c>
      <c r="J51" s="233">
        <f t="shared" si="1"/>
        <v>0</v>
      </c>
      <c r="K51" s="233">
        <f t="shared" si="2"/>
        <v>0</v>
      </c>
      <c r="L51" s="234">
        <f t="shared" si="3"/>
        <v>0</v>
      </c>
    </row>
    <row r="52" spans="1:12" s="276" customFormat="1" x14ac:dyDescent="0.25">
      <c r="A52" s="292" t="str">
        <f>'5. Fert. def. x usuario'!C63</f>
        <v>Definido por el usuario 3</v>
      </c>
      <c r="B52" s="295">
        <f>'5. Fert. def. x usuario'!C68</f>
        <v>0</v>
      </c>
      <c r="C52" s="294"/>
      <c r="D52" s="295">
        <f>'5. Fert. def. x usuario'!C72</f>
        <v>0</v>
      </c>
      <c r="E52" s="295">
        <f>'5. Fert. def. x usuario'!C70</f>
        <v>0</v>
      </c>
      <c r="F52" s="235">
        <v>10</v>
      </c>
      <c r="G52" s="210">
        <f>'5. Fert. def. x usuario'!C86</f>
        <v>0</v>
      </c>
      <c r="H52" s="2"/>
      <c r="I52" s="233">
        <f>1000*B52/100*'Datos predeterminados'!B$10*1.57</f>
        <v>0</v>
      </c>
      <c r="J52" s="233">
        <f t="shared" si="1"/>
        <v>0</v>
      </c>
      <c r="K52" s="233">
        <f t="shared" si="2"/>
        <v>0</v>
      </c>
      <c r="L52" s="234">
        <f t="shared" si="3"/>
        <v>0</v>
      </c>
    </row>
    <row r="53" spans="1:12" s="276" customFormat="1" x14ac:dyDescent="0.25">
      <c r="A53" s="292" t="str">
        <f>'5. Fert. def. x usuario'!C89</f>
        <v>Definido por el usuario 4</v>
      </c>
      <c r="B53" s="295">
        <f>'5. Fert. def. x usuario'!C94</f>
        <v>0</v>
      </c>
      <c r="C53" s="294"/>
      <c r="D53" s="295">
        <f>'5. Fert. def. x usuario'!C98</f>
        <v>0</v>
      </c>
      <c r="E53" s="295">
        <f>'5. Fert. def. x usuario'!C96</f>
        <v>0</v>
      </c>
      <c r="F53" s="235">
        <v>10</v>
      </c>
      <c r="G53" s="210">
        <f>'5. Fert. def. x usuario'!C112</f>
        <v>0</v>
      </c>
      <c r="H53" s="2"/>
      <c r="I53" s="233">
        <f>1000*B53/100*'Datos predeterminados'!B$10*1.57</f>
        <v>0</v>
      </c>
      <c r="J53" s="233">
        <f t="shared" si="1"/>
        <v>0</v>
      </c>
      <c r="K53" s="233">
        <f t="shared" si="2"/>
        <v>0</v>
      </c>
      <c r="L53" s="234">
        <f t="shared" si="3"/>
        <v>0</v>
      </c>
    </row>
    <row r="54" spans="1:12" s="276" customFormat="1" x14ac:dyDescent="0.25">
      <c r="A54" s="292" t="str">
        <f>'5. Fert. def. x usuario'!C115</f>
        <v>Definido por el usuario 5</v>
      </c>
      <c r="B54" s="295">
        <f>'5. Fert. def. x usuario'!C120</f>
        <v>0</v>
      </c>
      <c r="C54" s="294"/>
      <c r="D54" s="295">
        <f>'5. Fert. def. x usuario'!C124</f>
        <v>0</v>
      </c>
      <c r="E54" s="295">
        <f>'5. Fert. def. x usuario'!C122</f>
        <v>0</v>
      </c>
      <c r="F54" s="235">
        <v>10</v>
      </c>
      <c r="G54" s="210">
        <f>'5. Fert. def. x usuario'!C138</f>
        <v>0</v>
      </c>
      <c r="H54" s="2"/>
      <c r="I54" s="233">
        <f>1000*B54/100*'Datos predeterminados'!B$10*1.57</f>
        <v>0</v>
      </c>
      <c r="J54" s="233">
        <f t="shared" si="1"/>
        <v>0</v>
      </c>
      <c r="K54" s="233">
        <f t="shared" si="2"/>
        <v>0</v>
      </c>
      <c r="L54" s="234">
        <f t="shared" si="3"/>
        <v>0</v>
      </c>
    </row>
    <row r="55" spans="1:12" x14ac:dyDescent="0.25">
      <c r="A55" s="292" t="str">
        <f>'5. Fert. def. x usuario'!C141</f>
        <v>Definido por el usuario 6</v>
      </c>
      <c r="B55" s="295">
        <f>'5. Fert. def. x usuario'!C146</f>
        <v>0</v>
      </c>
      <c r="C55" s="293"/>
      <c r="D55" s="295">
        <f>'5. Fert. def. x usuario'!C150</f>
        <v>0</v>
      </c>
      <c r="E55" s="295">
        <f>'5. Fert. def. x usuario'!C148</f>
        <v>0</v>
      </c>
      <c r="F55" s="235">
        <v>10</v>
      </c>
      <c r="G55" s="210">
        <f>'5. Fert. def. x usuario'!C164</f>
        <v>0</v>
      </c>
      <c r="H55" s="232"/>
      <c r="I55" s="233">
        <f>1000*B55/100*'Datos predeterminados'!B$10*1.57</f>
        <v>0</v>
      </c>
      <c r="J55" s="233">
        <f t="shared" si="1"/>
        <v>0</v>
      </c>
      <c r="K55" s="233">
        <f t="shared" si="2"/>
        <v>0</v>
      </c>
      <c r="L55" s="234">
        <f t="shared" si="3"/>
        <v>0</v>
      </c>
    </row>
    <row r="56" spans="1:12" x14ac:dyDescent="0.25">
      <c r="A56" s="292" t="str">
        <f>'5. Fert. def. x usuario'!C167</f>
        <v>Definido por el usuario 7</v>
      </c>
      <c r="B56" s="295">
        <f>'5. Fert. def. x usuario'!C172</f>
        <v>0</v>
      </c>
      <c r="C56" s="294"/>
      <c r="D56" s="295">
        <f>'5. Fert. def. x usuario'!C176</f>
        <v>0</v>
      </c>
      <c r="E56" s="295">
        <f>'5. Fert. def. x usuario'!C174</f>
        <v>0</v>
      </c>
      <c r="F56" s="235">
        <v>10</v>
      </c>
      <c r="G56" s="210">
        <f>'5. Fert. def. x usuario'!C190</f>
        <v>0</v>
      </c>
      <c r="H56" s="2"/>
      <c r="I56" s="233">
        <f>1000*B56/100*'Datos predeterminados'!B$10*1.57</f>
        <v>0</v>
      </c>
      <c r="J56" s="233">
        <f t="shared" si="1"/>
        <v>0</v>
      </c>
      <c r="K56" s="233">
        <f t="shared" si="2"/>
        <v>0</v>
      </c>
      <c r="L56" s="234">
        <f t="shared" si="3"/>
        <v>0</v>
      </c>
    </row>
    <row r="57" spans="1:12" x14ac:dyDescent="0.25">
      <c r="A57" s="292" t="str">
        <f>'5. Fert. def. x usuario'!C193</f>
        <v>Definido por el usuario 8</v>
      </c>
      <c r="B57" s="295">
        <f>'5. Fert. def. x usuario'!C198</f>
        <v>0</v>
      </c>
      <c r="C57" s="294"/>
      <c r="D57" s="295">
        <f>'5. Fert. def. x usuario'!C202</f>
        <v>0</v>
      </c>
      <c r="E57" s="295">
        <f>'5. Fert. def. x usuario'!C200</f>
        <v>0</v>
      </c>
      <c r="F57" s="235">
        <v>10</v>
      </c>
      <c r="G57" s="210">
        <f>'5. Fert. def. x usuario'!C216</f>
        <v>0</v>
      </c>
      <c r="H57" s="2"/>
      <c r="I57" s="233">
        <f>1000*B57/100*'Datos predeterminados'!B$10*1.57</f>
        <v>0</v>
      </c>
      <c r="J57" s="233">
        <f t="shared" si="1"/>
        <v>0</v>
      </c>
      <c r="K57" s="233">
        <f t="shared" si="2"/>
        <v>0</v>
      </c>
      <c r="L57" s="234">
        <f t="shared" si="3"/>
        <v>0</v>
      </c>
    </row>
    <row r="58" spans="1:12" x14ac:dyDescent="0.25">
      <c r="A58" s="292" t="str">
        <f>'5. Fert. def. x usuario'!C219</f>
        <v>Definido por el usuario 9</v>
      </c>
      <c r="B58" s="295">
        <f>'5. Fert. def. x usuario'!C224</f>
        <v>0</v>
      </c>
      <c r="C58" s="294"/>
      <c r="D58" s="295">
        <f>'5. Fert. def. x usuario'!C228</f>
        <v>0</v>
      </c>
      <c r="E58" s="295">
        <f>'5. Fert. def. x usuario'!C226</f>
        <v>0</v>
      </c>
      <c r="F58" s="235">
        <v>10</v>
      </c>
      <c r="G58" s="210">
        <f>'5. Fert. def. x usuario'!C242</f>
        <v>0</v>
      </c>
      <c r="H58" s="2"/>
      <c r="I58" s="233">
        <f>1000*B58/100*'Datos predeterminados'!B$10*1.57</f>
        <v>0</v>
      </c>
      <c r="J58" s="233">
        <f t="shared" si="1"/>
        <v>0</v>
      </c>
      <c r="K58" s="233">
        <f t="shared" si="2"/>
        <v>0</v>
      </c>
      <c r="L58" s="234">
        <f t="shared" si="3"/>
        <v>0</v>
      </c>
    </row>
    <row r="59" spans="1:12" x14ac:dyDescent="0.25">
      <c r="A59" s="292" t="str">
        <f>'5. Fert. def. x usuario'!C245</f>
        <v>Definido por el usuario 10</v>
      </c>
      <c r="B59" s="295">
        <f>'5. Fert. def. x usuario'!C250</f>
        <v>0</v>
      </c>
      <c r="C59" s="294"/>
      <c r="D59" s="295">
        <f>'5. Fert. def. x usuario'!C254</f>
        <v>0</v>
      </c>
      <c r="E59" s="295">
        <f>'5. Fert. def. x usuario'!C252</f>
        <v>0</v>
      </c>
      <c r="F59" s="235">
        <v>10</v>
      </c>
      <c r="G59" s="210">
        <f>'5. Fert. def. x usuario'!C268</f>
        <v>0</v>
      </c>
      <c r="H59" s="2"/>
      <c r="I59" s="233">
        <f>1000*B59/100*'Datos predeterminados'!B$10*1.57</f>
        <v>0</v>
      </c>
      <c r="J59" s="233">
        <f t="shared" si="1"/>
        <v>0</v>
      </c>
      <c r="K59" s="233">
        <f t="shared" si="2"/>
        <v>0</v>
      </c>
      <c r="L59" s="234">
        <f t="shared" si="3"/>
        <v>0</v>
      </c>
    </row>
    <row r="60" spans="1:12" x14ac:dyDescent="0.25">
      <c r="A60" s="11" t="s">
        <v>763</v>
      </c>
      <c r="B60" s="51">
        <v>0.32</v>
      </c>
      <c r="C60" s="51"/>
      <c r="D60" s="51"/>
      <c r="E60" s="51"/>
      <c r="F60" s="51">
        <v>20</v>
      </c>
      <c r="G60" s="51"/>
      <c r="H60" s="2"/>
      <c r="I60" s="2"/>
      <c r="J60" s="2"/>
      <c r="K60" s="2"/>
      <c r="L60" s="30"/>
    </row>
    <row r="61" spans="1:12" x14ac:dyDescent="0.25">
      <c r="A61" s="11" t="s">
        <v>764</v>
      </c>
      <c r="B61" s="51">
        <v>4.4999999999999998E-2</v>
      </c>
      <c r="C61" s="51"/>
      <c r="D61" s="51"/>
      <c r="E61" s="51"/>
      <c r="F61" s="51">
        <v>20</v>
      </c>
      <c r="G61" s="51"/>
      <c r="H61" s="2"/>
      <c r="I61" s="2"/>
      <c r="J61" s="2"/>
      <c r="K61" s="2"/>
      <c r="L61" s="30"/>
    </row>
    <row r="62" spans="1:12" x14ac:dyDescent="0.25">
      <c r="A62" t="s">
        <v>765</v>
      </c>
      <c r="B62" s="51">
        <v>30</v>
      </c>
      <c r="C62" s="51"/>
      <c r="D62" s="42"/>
      <c r="E62" s="42"/>
      <c r="F62" s="42"/>
      <c r="G62" s="42"/>
    </row>
    <row r="63" spans="1:12" x14ac:dyDescent="0.25">
      <c r="B63" s="6"/>
    </row>
    <row r="64" spans="1:12" x14ac:dyDescent="0.25">
      <c r="A64" s="184" t="s">
        <v>766</v>
      </c>
      <c r="B64"/>
      <c r="C64"/>
    </row>
    <row r="65" spans="1:6" x14ac:dyDescent="0.25">
      <c r="A65"/>
      <c r="B65"/>
      <c r="C65"/>
    </row>
    <row r="66" spans="1:6" x14ac:dyDescent="0.25">
      <c r="A66"/>
      <c r="B66" s="36" t="s">
        <v>767</v>
      </c>
      <c r="C66" s="493" t="s">
        <v>768</v>
      </c>
      <c r="D66" s="493"/>
    </row>
    <row r="67" spans="1:6" x14ac:dyDescent="0.25">
      <c r="A67" t="s">
        <v>769</v>
      </c>
      <c r="B67" s="185">
        <v>3.3</v>
      </c>
      <c r="C67" s="484">
        <f>IF('5. Fert. def. x usuario'!E11="Y",B67,)</f>
        <v>0</v>
      </c>
      <c r="D67" s="484"/>
    </row>
    <row r="68" spans="1:6" x14ac:dyDescent="0.25">
      <c r="A68" t="s">
        <v>770</v>
      </c>
      <c r="B68">
        <v>8.5</v>
      </c>
      <c r="C68" s="484">
        <f>IF('5. Fert. def. x usuario'!F11="Y",B68,)</f>
        <v>0</v>
      </c>
      <c r="D68" s="484"/>
    </row>
    <row r="69" spans="1:6" x14ac:dyDescent="0.25">
      <c r="A69" t="s">
        <v>771</v>
      </c>
      <c r="B69">
        <v>2.7</v>
      </c>
      <c r="C69" s="484">
        <f>IF('5. Fert. def. x usuario'!G11="Y",B69,)</f>
        <v>0</v>
      </c>
      <c r="D69" s="484"/>
    </row>
    <row r="70" spans="1:6" x14ac:dyDescent="0.25">
      <c r="A70" t="s">
        <v>772</v>
      </c>
      <c r="B70">
        <v>1</v>
      </c>
      <c r="C70" s="484">
        <f>IF('5. Fert. def. x usuario'!H11="Y",B70,)</f>
        <v>0</v>
      </c>
      <c r="D70" s="484"/>
    </row>
    <row r="71" spans="1:6" x14ac:dyDescent="0.25">
      <c r="A71" t="s">
        <v>773</v>
      </c>
      <c r="B71">
        <v>7</v>
      </c>
      <c r="C71" s="484">
        <f>IF('5. Fert. def. x usuario'!I11="Y",B71,)</f>
        <v>0</v>
      </c>
      <c r="D71" s="484"/>
    </row>
    <row r="72" spans="1:6" x14ac:dyDescent="0.25">
      <c r="A72" t="s">
        <v>774</v>
      </c>
      <c r="B72">
        <f>AVERAGE(B67:B71)</f>
        <v>4.5</v>
      </c>
      <c r="C72" s="484">
        <f>SUM(C67:D71)</f>
        <v>0</v>
      </c>
      <c r="D72" s="484"/>
    </row>
    <row r="73" spans="1:6" x14ac:dyDescent="0.25">
      <c r="A73"/>
      <c r="B73"/>
      <c r="C73" s="486">
        <f>IF(C72=0, B72, C72)</f>
        <v>4.5</v>
      </c>
      <c r="D73" s="486"/>
      <c r="F73" s="255"/>
    </row>
    <row r="74" spans="1:6" x14ac:dyDescent="0.25">
      <c r="A74"/>
      <c r="B74"/>
      <c r="C74" s="485"/>
      <c r="D74" s="485"/>
    </row>
    <row r="75" spans="1:6" x14ac:dyDescent="0.25">
      <c r="A75" t="s">
        <v>775</v>
      </c>
      <c r="B75">
        <v>2.7</v>
      </c>
      <c r="C75" s="484">
        <f>IF('5. Fert. def. x usuario'!E13="Y",B75,)</f>
        <v>0</v>
      </c>
      <c r="D75" s="484"/>
    </row>
    <row r="76" spans="1:6" x14ac:dyDescent="0.25">
      <c r="A76" t="s">
        <v>776</v>
      </c>
      <c r="B76">
        <v>2</v>
      </c>
      <c r="C76" s="484">
        <f>IF('5. Fert. def. x usuario'!F13="Y",B76,)</f>
        <v>0</v>
      </c>
      <c r="D76" s="484"/>
    </row>
    <row r="77" spans="1:6" x14ac:dyDescent="0.25">
      <c r="A77" t="s">
        <v>777</v>
      </c>
      <c r="B77">
        <v>0.2</v>
      </c>
      <c r="C77" s="484">
        <f>IF('5. Fert. def. x usuario'!G13="Y",B77,)</f>
        <v>0</v>
      </c>
      <c r="D77" s="484"/>
    </row>
    <row r="78" spans="1:6" x14ac:dyDescent="0.25">
      <c r="A78" t="s">
        <v>778</v>
      </c>
      <c r="B78" s="185">
        <f>AVERAGE(B75:B77)</f>
        <v>1.6333333333333335</v>
      </c>
      <c r="C78" s="484">
        <f>SUM(C75:D77)</f>
        <v>0</v>
      </c>
      <c r="D78" s="484"/>
    </row>
    <row r="79" spans="1:6" x14ac:dyDescent="0.25">
      <c r="A79"/>
      <c r="B79"/>
      <c r="C79" s="486">
        <f>IF(C78=0, B78, C78)</f>
        <v>1.6333333333333335</v>
      </c>
      <c r="D79" s="486"/>
    </row>
    <row r="80" spans="1:6" x14ac:dyDescent="0.25">
      <c r="A80"/>
      <c r="B80"/>
      <c r="C80" s="485"/>
      <c r="D80" s="485"/>
    </row>
    <row r="81" spans="1:4" x14ac:dyDescent="0.25">
      <c r="A81" t="s">
        <v>779</v>
      </c>
      <c r="B81">
        <v>0.5</v>
      </c>
      <c r="C81" s="484">
        <f>IF('5. Fert. def. x usuario'!E$15="Y",B81,)</f>
        <v>0</v>
      </c>
      <c r="D81" s="484"/>
    </row>
    <row r="82" spans="1:4" x14ac:dyDescent="0.25">
      <c r="A82" t="s">
        <v>780</v>
      </c>
      <c r="B82">
        <v>1.4</v>
      </c>
      <c r="C82" s="484">
        <f>IF('5. Fert. def. x usuario'!F$15="Y",B82,)</f>
        <v>0</v>
      </c>
      <c r="D82" s="484"/>
    </row>
    <row r="83" spans="1:4" x14ac:dyDescent="0.25">
      <c r="A83" t="s">
        <v>781</v>
      </c>
      <c r="B83" s="185">
        <f>AVERAGE(B81:B82)</f>
        <v>0.95</v>
      </c>
      <c r="C83" s="484">
        <f>SUM(C81:D82)</f>
        <v>0</v>
      </c>
      <c r="D83" s="484"/>
    </row>
    <row r="84" spans="1:4" x14ac:dyDescent="0.25">
      <c r="A84"/>
      <c r="B84"/>
      <c r="C84" s="483">
        <f>IF(C83=0, B83, C83)</f>
        <v>0.95</v>
      </c>
      <c r="D84" s="483"/>
    </row>
    <row r="85" spans="1:4" x14ac:dyDescent="0.25">
      <c r="A85"/>
      <c r="B85"/>
      <c r="C85" s="485"/>
      <c r="D85" s="485"/>
    </row>
    <row r="86" spans="1:4" x14ac:dyDescent="0.25">
      <c r="A86" t="s">
        <v>782</v>
      </c>
      <c r="B86"/>
      <c r="C86" s="483">
        <v>0.9</v>
      </c>
      <c r="D86" s="483"/>
    </row>
    <row r="87" spans="1:4" x14ac:dyDescent="0.25">
      <c r="A87" t="s">
        <v>783</v>
      </c>
      <c r="B87"/>
      <c r="C87" s="483">
        <v>1</v>
      </c>
      <c r="D87" s="483"/>
    </row>
    <row r="88" spans="1:4" x14ac:dyDescent="0.25">
      <c r="A88" t="s">
        <v>784</v>
      </c>
      <c r="B88"/>
      <c r="C88" s="483"/>
      <c r="D88" s="483"/>
    </row>
    <row r="89" spans="1:4" x14ac:dyDescent="0.25">
      <c r="A89" t="s">
        <v>785</v>
      </c>
      <c r="B89"/>
      <c r="C89" s="483">
        <v>1.9</v>
      </c>
      <c r="D89" s="483"/>
    </row>
    <row r="90" spans="1:4" x14ac:dyDescent="0.25">
      <c r="A90" t="s">
        <v>786</v>
      </c>
      <c r="B90"/>
      <c r="C90" s="483">
        <v>0.2</v>
      </c>
      <c r="D90" s="483"/>
    </row>
    <row r="91" spans="1:4" x14ac:dyDescent="0.25">
      <c r="A91" t="s">
        <v>787</v>
      </c>
      <c r="B91"/>
      <c r="C91" s="483">
        <v>1.8</v>
      </c>
      <c r="D91" s="483"/>
    </row>
    <row r="92" spans="1:4" x14ac:dyDescent="0.25">
      <c r="A92" t="s">
        <v>788</v>
      </c>
      <c r="B92"/>
      <c r="C92" s="483">
        <v>2.9</v>
      </c>
      <c r="D92" s="483"/>
    </row>
    <row r="93" spans="1:4" x14ac:dyDescent="0.25">
      <c r="B93" s="6"/>
    </row>
    <row r="94" spans="1:4" x14ac:dyDescent="0.25">
      <c r="A94" s="7" t="s">
        <v>789</v>
      </c>
    </row>
    <row r="96" spans="1:4" ht="15" hidden="1" customHeight="1" x14ac:dyDescent="0.25">
      <c r="A96" s="306" t="s">
        <v>790</v>
      </c>
      <c r="B96" s="281"/>
      <c r="C96" s="281"/>
      <c r="D96" s="280"/>
    </row>
    <row r="97" spans="1:4" ht="15" hidden="1" customHeight="1" x14ac:dyDescent="0.25">
      <c r="A97" s="281"/>
      <c r="B97" s="36" t="s">
        <v>791</v>
      </c>
      <c r="C97" s="487" t="s">
        <v>792</v>
      </c>
      <c r="D97" s="487"/>
    </row>
    <row r="98" spans="1:4" ht="15" hidden="1" customHeight="1" x14ac:dyDescent="0.25">
      <c r="A98" s="281" t="s">
        <v>793</v>
      </c>
      <c r="B98" s="185">
        <v>3.3</v>
      </c>
      <c r="C98" s="484">
        <f>IF('5. Fert. def. x usuario'!E42="Y",B98,)</f>
        <v>0</v>
      </c>
      <c r="D98" s="484"/>
    </row>
    <row r="99" spans="1:4" ht="15" hidden="1" customHeight="1" x14ac:dyDescent="0.25">
      <c r="A99" s="281" t="s">
        <v>794</v>
      </c>
      <c r="B99" s="281">
        <v>8.5</v>
      </c>
      <c r="C99" s="484">
        <f>IF('5. Fert. def. x usuario'!F42="Y",B99,)</f>
        <v>0</v>
      </c>
      <c r="D99" s="484"/>
    </row>
    <row r="100" spans="1:4" ht="15" hidden="1" customHeight="1" x14ac:dyDescent="0.25">
      <c r="A100" s="281" t="s">
        <v>795</v>
      </c>
      <c r="B100" s="281">
        <v>2.7</v>
      </c>
      <c r="C100" s="484">
        <f>IF('5. Fert. def. x usuario'!G42="Y",B100,)</f>
        <v>0</v>
      </c>
      <c r="D100" s="484"/>
    </row>
    <row r="101" spans="1:4" ht="15" hidden="1" customHeight="1" x14ac:dyDescent="0.25">
      <c r="A101" s="281" t="s">
        <v>796</v>
      </c>
      <c r="B101" s="281">
        <v>1</v>
      </c>
      <c r="C101" s="484">
        <f>IF('5. Fert. def. x usuario'!H42="Y",B101,)</f>
        <v>0</v>
      </c>
      <c r="D101" s="484"/>
    </row>
    <row r="102" spans="1:4" ht="15" hidden="1" customHeight="1" x14ac:dyDescent="0.25">
      <c r="A102" s="281" t="s">
        <v>797</v>
      </c>
      <c r="B102" s="281">
        <v>7</v>
      </c>
      <c r="C102" s="484">
        <f>IF('5. Fert. def. x usuario'!I42="Y",B102,)</f>
        <v>0</v>
      </c>
      <c r="D102" s="484"/>
    </row>
    <row r="103" spans="1:4" ht="15" hidden="1" customHeight="1" x14ac:dyDescent="0.25">
      <c r="A103" s="281" t="s">
        <v>798</v>
      </c>
      <c r="B103" s="281">
        <f>AVERAGE(B98:B102)</f>
        <v>4.5</v>
      </c>
      <c r="C103" s="484">
        <f>SUM(C98:D102)</f>
        <v>0</v>
      </c>
      <c r="D103" s="484"/>
    </row>
    <row r="104" spans="1:4" ht="15" hidden="1" customHeight="1" x14ac:dyDescent="0.25">
      <c r="A104" s="281"/>
      <c r="B104" s="281"/>
      <c r="C104" s="486">
        <f>IF(C103=0, B103, C103)</f>
        <v>4.5</v>
      </c>
      <c r="D104" s="486"/>
    </row>
    <row r="105" spans="1:4" ht="15" hidden="1" customHeight="1" x14ac:dyDescent="0.25">
      <c r="A105" s="281"/>
      <c r="B105" s="281"/>
      <c r="C105" s="485"/>
      <c r="D105" s="485"/>
    </row>
    <row r="106" spans="1:4" ht="15" hidden="1" customHeight="1" x14ac:dyDescent="0.25">
      <c r="A106" s="281" t="s">
        <v>799</v>
      </c>
      <c r="B106" s="281">
        <v>2.7</v>
      </c>
      <c r="C106" s="484">
        <f>IF('5. Fert. def. x usuario'!E44="Y",B106,)</f>
        <v>0</v>
      </c>
      <c r="D106" s="484"/>
    </row>
    <row r="107" spans="1:4" ht="15" hidden="1" customHeight="1" x14ac:dyDescent="0.25">
      <c r="A107" s="281" t="s">
        <v>800</v>
      </c>
      <c r="B107" s="281">
        <v>2</v>
      </c>
      <c r="C107" s="484">
        <f>IF('5. Fert. def. x usuario'!F44="Y",B107,)</f>
        <v>0</v>
      </c>
      <c r="D107" s="484"/>
    </row>
    <row r="108" spans="1:4" ht="15" hidden="1" customHeight="1" x14ac:dyDescent="0.25">
      <c r="A108" s="281" t="s">
        <v>801</v>
      </c>
      <c r="B108" s="281">
        <v>0.2</v>
      </c>
      <c r="C108" s="484">
        <f>IF('5. Fert. def. x usuario'!G44="Y",B108,)</f>
        <v>0</v>
      </c>
      <c r="D108" s="484"/>
    </row>
    <row r="109" spans="1:4" ht="15" hidden="1" customHeight="1" x14ac:dyDescent="0.25">
      <c r="A109" s="281" t="s">
        <v>802</v>
      </c>
      <c r="B109" s="185">
        <f>AVERAGE(B106:B108)</f>
        <v>1.6333333333333335</v>
      </c>
      <c r="C109" s="484">
        <f>SUM(C106:D108)</f>
        <v>0</v>
      </c>
      <c r="D109" s="484"/>
    </row>
    <row r="110" spans="1:4" ht="15" hidden="1" customHeight="1" x14ac:dyDescent="0.25">
      <c r="A110" s="281"/>
      <c r="B110" s="281"/>
      <c r="C110" s="486">
        <f>IF(C109=0, B109, C109)</f>
        <v>1.6333333333333335</v>
      </c>
      <c r="D110" s="486"/>
    </row>
    <row r="111" spans="1:4" ht="15" hidden="1" customHeight="1" x14ac:dyDescent="0.25">
      <c r="A111" s="281"/>
      <c r="B111" s="281"/>
      <c r="C111" s="485"/>
      <c r="D111" s="485"/>
    </row>
    <row r="112" spans="1:4" ht="15" hidden="1" customHeight="1" x14ac:dyDescent="0.25">
      <c r="A112" s="281" t="s">
        <v>803</v>
      </c>
      <c r="B112" s="281">
        <v>0.5</v>
      </c>
      <c r="C112" s="484">
        <f>IF('5. Fert. def. x usuario'!E46="Y",B112,)</f>
        <v>0</v>
      </c>
      <c r="D112" s="484"/>
    </row>
    <row r="113" spans="1:4" ht="15" hidden="1" customHeight="1" x14ac:dyDescent="0.25">
      <c r="A113" s="281" t="s">
        <v>804</v>
      </c>
      <c r="B113" s="281">
        <v>1.4</v>
      </c>
      <c r="C113" s="484">
        <f>IF('5. Fert. def. x usuario'!F46="Y",B113,)</f>
        <v>0</v>
      </c>
      <c r="D113" s="484"/>
    </row>
    <row r="114" spans="1:4" ht="15" hidden="1" customHeight="1" x14ac:dyDescent="0.25">
      <c r="A114" s="281" t="s">
        <v>805</v>
      </c>
      <c r="B114" s="185">
        <f>AVERAGE(B112:B113)</f>
        <v>0.95</v>
      </c>
      <c r="C114" s="484">
        <f>SUM(C112:D113)</f>
        <v>0</v>
      </c>
      <c r="D114" s="484"/>
    </row>
    <row r="115" spans="1:4" ht="15" hidden="1" customHeight="1" x14ac:dyDescent="0.25">
      <c r="A115" s="281"/>
      <c r="B115" s="281"/>
      <c r="C115" s="483">
        <f>IF(C114=0, B114, C114)</f>
        <v>0.95</v>
      </c>
      <c r="D115" s="483"/>
    </row>
    <row r="116" spans="1:4" ht="15" hidden="1" customHeight="1" x14ac:dyDescent="0.25">
      <c r="A116" s="281"/>
      <c r="B116" s="281"/>
      <c r="C116" s="485"/>
      <c r="D116" s="485"/>
    </row>
    <row r="117" spans="1:4" ht="15" hidden="1" customHeight="1" x14ac:dyDescent="0.25">
      <c r="A117" s="281" t="s">
        <v>806</v>
      </c>
      <c r="B117" s="281"/>
      <c r="C117" s="483">
        <v>0.9</v>
      </c>
      <c r="D117" s="483"/>
    </row>
    <row r="118" spans="1:4" ht="15" hidden="1" customHeight="1" x14ac:dyDescent="0.25">
      <c r="A118" s="281" t="s">
        <v>807</v>
      </c>
      <c r="B118" s="281"/>
      <c r="C118" s="483">
        <v>1</v>
      </c>
      <c r="D118" s="483"/>
    </row>
    <row r="119" spans="1:4" ht="15" hidden="1" customHeight="1" x14ac:dyDescent="0.25">
      <c r="A119" s="281" t="s">
        <v>808</v>
      </c>
      <c r="B119" s="281"/>
      <c r="C119" s="483"/>
      <c r="D119" s="483"/>
    </row>
    <row r="120" spans="1:4" ht="15" hidden="1" customHeight="1" x14ac:dyDescent="0.25">
      <c r="A120" s="281" t="s">
        <v>809</v>
      </c>
      <c r="B120" s="281"/>
      <c r="C120" s="483">
        <v>1.9</v>
      </c>
      <c r="D120" s="483"/>
    </row>
    <row r="121" spans="1:4" ht="15" hidden="1" customHeight="1" x14ac:dyDescent="0.25">
      <c r="A121" s="281" t="s">
        <v>810</v>
      </c>
      <c r="B121" s="281"/>
      <c r="C121" s="483">
        <v>0.2</v>
      </c>
      <c r="D121" s="483"/>
    </row>
    <row r="122" spans="1:4" ht="15" hidden="1" customHeight="1" x14ac:dyDescent="0.25">
      <c r="A122" s="281" t="s">
        <v>811</v>
      </c>
      <c r="B122" s="281"/>
      <c r="C122" s="483">
        <v>1.8</v>
      </c>
      <c r="D122" s="483"/>
    </row>
    <row r="123" spans="1:4" ht="15" hidden="1" customHeight="1" x14ac:dyDescent="0.25">
      <c r="A123" s="281" t="s">
        <v>812</v>
      </c>
      <c r="B123" s="281"/>
      <c r="C123" s="483">
        <v>2.9</v>
      </c>
      <c r="D123" s="483"/>
    </row>
    <row r="124" spans="1:4" ht="15" hidden="1" customHeight="1" x14ac:dyDescent="0.25"/>
    <row r="125" spans="1:4" ht="15" hidden="1" customHeight="1" x14ac:dyDescent="0.25">
      <c r="A125" s="306" t="s">
        <v>813</v>
      </c>
    </row>
    <row r="126" spans="1:4" ht="15" hidden="1" customHeight="1" x14ac:dyDescent="0.25">
      <c r="A126" s="307"/>
      <c r="B126" s="36" t="s">
        <v>814</v>
      </c>
      <c r="C126" s="487" t="s">
        <v>815</v>
      </c>
      <c r="D126" s="487"/>
    </row>
    <row r="127" spans="1:4" ht="15" hidden="1" customHeight="1" x14ac:dyDescent="0.25">
      <c r="A127" s="307" t="s">
        <v>816</v>
      </c>
      <c r="B127" s="185">
        <v>3.3</v>
      </c>
      <c r="C127" s="484">
        <f>IF('5. Fert. def. x usuario'!E68="Y",B127,)</f>
        <v>0</v>
      </c>
      <c r="D127" s="484"/>
    </row>
    <row r="128" spans="1:4" ht="15" hidden="1" customHeight="1" x14ac:dyDescent="0.25">
      <c r="A128" s="307" t="s">
        <v>817</v>
      </c>
      <c r="B128" s="307">
        <v>8.5</v>
      </c>
      <c r="C128" s="484">
        <f>IF('5. Fert. def. x usuario'!F68="Y",B128,)</f>
        <v>0</v>
      </c>
      <c r="D128" s="484"/>
    </row>
    <row r="129" spans="1:4" ht="15" hidden="1" customHeight="1" x14ac:dyDescent="0.25">
      <c r="A129" s="307" t="s">
        <v>818</v>
      </c>
      <c r="B129" s="307">
        <v>2.7</v>
      </c>
      <c r="C129" s="484">
        <f>IF('5. Fert. def. x usuario'!G68="Y",B129,)</f>
        <v>0</v>
      </c>
      <c r="D129" s="484"/>
    </row>
    <row r="130" spans="1:4" ht="15" hidden="1" customHeight="1" x14ac:dyDescent="0.25">
      <c r="A130" s="307" t="s">
        <v>819</v>
      </c>
      <c r="B130" s="307">
        <v>1</v>
      </c>
      <c r="C130" s="484">
        <f>IF('5. Fert. def. x usuario'!H68="Y",B130,)</f>
        <v>0</v>
      </c>
      <c r="D130" s="484"/>
    </row>
    <row r="131" spans="1:4" ht="15" hidden="1" customHeight="1" x14ac:dyDescent="0.25">
      <c r="A131" s="307" t="s">
        <v>820</v>
      </c>
      <c r="B131" s="307">
        <v>7</v>
      </c>
      <c r="C131" s="484">
        <f>IF('5. Fert. def. x usuario'!I68="Y",B131,)</f>
        <v>0</v>
      </c>
      <c r="D131" s="484"/>
    </row>
    <row r="132" spans="1:4" ht="15" hidden="1" customHeight="1" x14ac:dyDescent="0.25">
      <c r="A132" s="307" t="s">
        <v>821</v>
      </c>
      <c r="B132" s="307">
        <f>AVERAGE(B127:B131)</f>
        <v>4.5</v>
      </c>
      <c r="C132" s="484">
        <f>SUM(C127:D131)</f>
        <v>0</v>
      </c>
      <c r="D132" s="484"/>
    </row>
    <row r="133" spans="1:4" ht="15" hidden="1" customHeight="1" x14ac:dyDescent="0.25">
      <c r="A133" s="307"/>
      <c r="B133" s="307"/>
      <c r="C133" s="486">
        <f>IF(C132=0, B132, C132)</f>
        <v>4.5</v>
      </c>
      <c r="D133" s="486"/>
    </row>
    <row r="134" spans="1:4" ht="15" hidden="1" customHeight="1" x14ac:dyDescent="0.25">
      <c r="A134" s="307"/>
      <c r="B134" s="307"/>
      <c r="C134" s="485"/>
      <c r="D134" s="485"/>
    </row>
    <row r="135" spans="1:4" ht="15" hidden="1" customHeight="1" x14ac:dyDescent="0.25">
      <c r="A135" s="307" t="s">
        <v>822</v>
      </c>
      <c r="B135" s="307">
        <v>2.7</v>
      </c>
      <c r="C135" s="484">
        <f>IF('5. Fert. def. x usuario'!E70="Y",B135,)</f>
        <v>0</v>
      </c>
      <c r="D135" s="484"/>
    </row>
    <row r="136" spans="1:4" ht="15" hidden="1" customHeight="1" x14ac:dyDescent="0.25">
      <c r="A136" s="307" t="s">
        <v>823</v>
      </c>
      <c r="B136" s="307">
        <v>2</v>
      </c>
      <c r="C136" s="484">
        <f>IF('5. Fert. def. x usuario'!F70="Y",B136,)</f>
        <v>0</v>
      </c>
      <c r="D136" s="484"/>
    </row>
    <row r="137" spans="1:4" ht="15" hidden="1" customHeight="1" x14ac:dyDescent="0.25">
      <c r="A137" s="307" t="s">
        <v>824</v>
      </c>
      <c r="B137" s="307">
        <v>0.2</v>
      </c>
      <c r="C137" s="484">
        <f>IF('5. Fert. def. x usuario'!G70="Y",B137,)</f>
        <v>0</v>
      </c>
      <c r="D137" s="484"/>
    </row>
    <row r="138" spans="1:4" ht="15" hidden="1" customHeight="1" x14ac:dyDescent="0.25">
      <c r="A138" s="307" t="s">
        <v>825</v>
      </c>
      <c r="B138" s="185">
        <f>AVERAGE(B135:B137)</f>
        <v>1.6333333333333335</v>
      </c>
      <c r="C138" s="484">
        <f>SUM(C135:D137)</f>
        <v>0</v>
      </c>
      <c r="D138" s="484"/>
    </row>
    <row r="139" spans="1:4" ht="15" hidden="1" customHeight="1" x14ac:dyDescent="0.25">
      <c r="A139" s="307"/>
      <c r="B139" s="307"/>
      <c r="C139" s="486">
        <f>IF(C138=0, B138, C138)</f>
        <v>1.6333333333333335</v>
      </c>
      <c r="D139" s="486"/>
    </row>
    <row r="140" spans="1:4" ht="15" hidden="1" customHeight="1" x14ac:dyDescent="0.25">
      <c r="A140" s="307"/>
      <c r="B140" s="307"/>
      <c r="C140" s="485"/>
      <c r="D140" s="485"/>
    </row>
    <row r="141" spans="1:4" ht="15" hidden="1" customHeight="1" x14ac:dyDescent="0.25">
      <c r="A141" s="307" t="s">
        <v>826</v>
      </c>
      <c r="B141" s="307">
        <v>0.5</v>
      </c>
      <c r="C141" s="484">
        <f>IF('5. Fert. def. x usuario'!E72="Y",B141,)</f>
        <v>0</v>
      </c>
      <c r="D141" s="484"/>
    </row>
    <row r="142" spans="1:4" ht="15" hidden="1" customHeight="1" x14ac:dyDescent="0.25">
      <c r="A142" s="307" t="s">
        <v>827</v>
      </c>
      <c r="B142" s="307">
        <v>1.4</v>
      </c>
      <c r="C142" s="484">
        <f>IF('5. Fert. def. x usuario'!F72="Y",B142,)</f>
        <v>0</v>
      </c>
      <c r="D142" s="484"/>
    </row>
    <row r="143" spans="1:4" ht="15" hidden="1" customHeight="1" x14ac:dyDescent="0.25">
      <c r="A143" s="307" t="s">
        <v>828</v>
      </c>
      <c r="B143" s="185">
        <f>AVERAGE(B141:B142)</f>
        <v>0.95</v>
      </c>
      <c r="C143" s="484">
        <f>SUM(C141:D142)</f>
        <v>0</v>
      </c>
      <c r="D143" s="484"/>
    </row>
    <row r="144" spans="1:4" ht="15" hidden="1" customHeight="1" x14ac:dyDescent="0.25">
      <c r="A144" s="307"/>
      <c r="B144" s="307"/>
      <c r="C144" s="483">
        <f>IF(C143=0, B143, C143)</f>
        <v>0.95</v>
      </c>
      <c r="D144" s="483"/>
    </row>
    <row r="145" spans="1:4" ht="15" hidden="1" customHeight="1" x14ac:dyDescent="0.25">
      <c r="A145" s="307"/>
      <c r="B145" s="307"/>
      <c r="C145" s="485"/>
      <c r="D145" s="485"/>
    </row>
    <row r="146" spans="1:4" ht="15" hidden="1" customHeight="1" x14ac:dyDescent="0.25">
      <c r="A146" s="307" t="s">
        <v>829</v>
      </c>
      <c r="B146" s="307"/>
      <c r="C146" s="483">
        <v>0.9</v>
      </c>
      <c r="D146" s="483"/>
    </row>
    <row r="147" spans="1:4" ht="15" hidden="1" customHeight="1" x14ac:dyDescent="0.25">
      <c r="A147" s="307" t="s">
        <v>830</v>
      </c>
      <c r="B147" s="307"/>
      <c r="C147" s="483">
        <v>1</v>
      </c>
      <c r="D147" s="483"/>
    </row>
    <row r="148" spans="1:4" ht="15" hidden="1" customHeight="1" x14ac:dyDescent="0.25">
      <c r="A148" s="307" t="s">
        <v>831</v>
      </c>
      <c r="B148" s="307"/>
      <c r="C148" s="483"/>
      <c r="D148" s="483"/>
    </row>
    <row r="149" spans="1:4" ht="15" hidden="1" customHeight="1" x14ac:dyDescent="0.25">
      <c r="A149" s="307" t="s">
        <v>832</v>
      </c>
      <c r="B149" s="307"/>
      <c r="C149" s="483">
        <v>1.9</v>
      </c>
      <c r="D149" s="483"/>
    </row>
    <row r="150" spans="1:4" ht="15" hidden="1" customHeight="1" x14ac:dyDescent="0.25">
      <c r="A150" s="307" t="s">
        <v>833</v>
      </c>
      <c r="B150" s="307"/>
      <c r="C150" s="483">
        <v>0.2</v>
      </c>
      <c r="D150" s="483"/>
    </row>
    <row r="151" spans="1:4" ht="15" hidden="1" customHeight="1" x14ac:dyDescent="0.25">
      <c r="A151" s="307" t="s">
        <v>834</v>
      </c>
      <c r="B151" s="307"/>
      <c r="C151" s="483">
        <v>1.8</v>
      </c>
      <c r="D151" s="483"/>
    </row>
    <row r="152" spans="1:4" ht="15" hidden="1" customHeight="1" x14ac:dyDescent="0.25">
      <c r="A152" s="307" t="s">
        <v>835</v>
      </c>
      <c r="B152" s="307"/>
      <c r="C152" s="483">
        <v>2.9</v>
      </c>
      <c r="D152" s="483"/>
    </row>
    <row r="153" spans="1:4" ht="15" hidden="1" customHeight="1" x14ac:dyDescent="0.25"/>
    <row r="154" spans="1:4" ht="15" hidden="1" customHeight="1" x14ac:dyDescent="0.25">
      <c r="A154" s="306" t="s">
        <v>836</v>
      </c>
    </row>
    <row r="155" spans="1:4" ht="15" hidden="1" customHeight="1" x14ac:dyDescent="0.25">
      <c r="A155" s="307"/>
      <c r="B155" s="36" t="s">
        <v>837</v>
      </c>
      <c r="C155" s="487" t="s">
        <v>838</v>
      </c>
      <c r="D155" s="487"/>
    </row>
    <row r="156" spans="1:4" ht="15" hidden="1" customHeight="1" x14ac:dyDescent="0.25">
      <c r="A156" s="307" t="s">
        <v>839</v>
      </c>
      <c r="B156" s="185">
        <v>3.3</v>
      </c>
      <c r="C156" s="484">
        <f>IF('5. Fert. def. x usuario'!E94="Y",B156,)</f>
        <v>0</v>
      </c>
      <c r="D156" s="484"/>
    </row>
    <row r="157" spans="1:4" ht="15" hidden="1" customHeight="1" x14ac:dyDescent="0.25">
      <c r="A157" s="307" t="s">
        <v>840</v>
      </c>
      <c r="B157" s="307">
        <v>8.5</v>
      </c>
      <c r="C157" s="484">
        <f>IF('5. Fert. def. x usuario'!F94="Y",B157,)</f>
        <v>0</v>
      </c>
      <c r="D157" s="484"/>
    </row>
    <row r="158" spans="1:4" ht="15" hidden="1" customHeight="1" x14ac:dyDescent="0.25">
      <c r="A158" s="307" t="s">
        <v>841</v>
      </c>
      <c r="B158" s="307">
        <v>2.7</v>
      </c>
      <c r="C158" s="484">
        <f>IF('5. Fert. def. x usuario'!G94="Y",B158,)</f>
        <v>0</v>
      </c>
      <c r="D158" s="484"/>
    </row>
    <row r="159" spans="1:4" ht="15" hidden="1" customHeight="1" x14ac:dyDescent="0.25">
      <c r="A159" s="307" t="s">
        <v>842</v>
      </c>
      <c r="B159" s="307">
        <v>1</v>
      </c>
      <c r="C159" s="484">
        <f>IF('5. Fert. def. x usuario'!H94="Y",B159,)</f>
        <v>0</v>
      </c>
      <c r="D159" s="484"/>
    </row>
    <row r="160" spans="1:4" ht="15" hidden="1" customHeight="1" x14ac:dyDescent="0.25">
      <c r="A160" s="307" t="s">
        <v>843</v>
      </c>
      <c r="B160" s="307">
        <v>7</v>
      </c>
      <c r="C160" s="484">
        <f>IF('5. Fert. def. x usuario'!I94="Y",B160,)</f>
        <v>0</v>
      </c>
      <c r="D160" s="484"/>
    </row>
    <row r="161" spans="1:4" ht="15" hidden="1" customHeight="1" x14ac:dyDescent="0.25">
      <c r="A161" s="307" t="s">
        <v>844</v>
      </c>
      <c r="B161" s="307">
        <f>AVERAGE(B156:B160)</f>
        <v>4.5</v>
      </c>
      <c r="C161" s="484">
        <f>SUM(C156:D160)</f>
        <v>0</v>
      </c>
      <c r="D161" s="484"/>
    </row>
    <row r="162" spans="1:4" ht="15" hidden="1" customHeight="1" x14ac:dyDescent="0.25">
      <c r="A162" s="307"/>
      <c r="B162" s="307"/>
      <c r="C162" s="486">
        <f>IF(C161=0, B161, C161)</f>
        <v>4.5</v>
      </c>
      <c r="D162" s="486"/>
    </row>
    <row r="163" spans="1:4" ht="15" hidden="1" customHeight="1" x14ac:dyDescent="0.25">
      <c r="A163" s="307"/>
      <c r="B163" s="307"/>
      <c r="C163" s="485"/>
      <c r="D163" s="485"/>
    </row>
    <row r="164" spans="1:4" ht="15" hidden="1" customHeight="1" x14ac:dyDescent="0.25">
      <c r="A164" s="307" t="s">
        <v>845</v>
      </c>
      <c r="B164" s="307">
        <v>2.7</v>
      </c>
      <c r="C164" s="484">
        <f>IF('5. Fert. def. x usuario'!E96="Y",B164,)</f>
        <v>0</v>
      </c>
      <c r="D164" s="484"/>
    </row>
    <row r="165" spans="1:4" ht="15" hidden="1" customHeight="1" x14ac:dyDescent="0.25">
      <c r="A165" s="307" t="s">
        <v>846</v>
      </c>
      <c r="B165" s="307">
        <v>2</v>
      </c>
      <c r="C165" s="484">
        <f>IF('5. Fert. def. x usuario'!F96="Y",B165,)</f>
        <v>0</v>
      </c>
      <c r="D165" s="484"/>
    </row>
    <row r="166" spans="1:4" ht="15" hidden="1" customHeight="1" x14ac:dyDescent="0.25">
      <c r="A166" s="307" t="s">
        <v>847</v>
      </c>
      <c r="B166" s="307">
        <v>0.2</v>
      </c>
      <c r="C166" s="484">
        <f>IF('5. Fert. def. x usuario'!G96="Y",B166,)</f>
        <v>0</v>
      </c>
      <c r="D166" s="484"/>
    </row>
    <row r="167" spans="1:4" ht="15" hidden="1" customHeight="1" x14ac:dyDescent="0.25">
      <c r="A167" s="307" t="s">
        <v>848</v>
      </c>
      <c r="B167" s="185">
        <f>AVERAGE(B164:B166)</f>
        <v>1.6333333333333335</v>
      </c>
      <c r="C167" s="484">
        <f>SUM(C164:D166)</f>
        <v>0</v>
      </c>
      <c r="D167" s="484"/>
    </row>
    <row r="168" spans="1:4" ht="15" hidden="1" customHeight="1" x14ac:dyDescent="0.25">
      <c r="A168" s="307"/>
      <c r="B168" s="307"/>
      <c r="C168" s="486">
        <f>IF(C167=0, B167, C167)</f>
        <v>1.6333333333333335</v>
      </c>
      <c r="D168" s="486"/>
    </row>
    <row r="169" spans="1:4" ht="15" hidden="1" customHeight="1" x14ac:dyDescent="0.25">
      <c r="A169" s="307"/>
      <c r="B169" s="307"/>
      <c r="C169" s="485"/>
      <c r="D169" s="485"/>
    </row>
    <row r="170" spans="1:4" ht="15" hidden="1" customHeight="1" x14ac:dyDescent="0.25">
      <c r="A170" s="307" t="s">
        <v>849</v>
      </c>
      <c r="B170" s="307">
        <v>0.5</v>
      </c>
      <c r="C170" s="484">
        <f>IF('5. Fert. def. x usuario'!E98="Y",B170,)</f>
        <v>0</v>
      </c>
      <c r="D170" s="484"/>
    </row>
    <row r="171" spans="1:4" ht="15" hidden="1" customHeight="1" x14ac:dyDescent="0.25">
      <c r="A171" s="307" t="s">
        <v>850</v>
      </c>
      <c r="B171" s="307">
        <v>1.4</v>
      </c>
      <c r="C171" s="484">
        <f>IF('5. Fert. def. x usuario'!F98="Y",B171,)</f>
        <v>0</v>
      </c>
      <c r="D171" s="484"/>
    </row>
    <row r="172" spans="1:4" ht="15" hidden="1" customHeight="1" x14ac:dyDescent="0.25">
      <c r="A172" s="307" t="s">
        <v>851</v>
      </c>
      <c r="B172" s="185">
        <f>AVERAGE(B170:B171)</f>
        <v>0.95</v>
      </c>
      <c r="C172" s="484">
        <f>SUM(C170:D171)</f>
        <v>0</v>
      </c>
      <c r="D172" s="484"/>
    </row>
    <row r="173" spans="1:4" ht="15" hidden="1" customHeight="1" x14ac:dyDescent="0.25">
      <c r="A173" s="307"/>
      <c r="B173" s="307"/>
      <c r="C173" s="483">
        <f>IF(C172=0, B172, C172)</f>
        <v>0.95</v>
      </c>
      <c r="D173" s="483"/>
    </row>
    <row r="174" spans="1:4" ht="15" hidden="1" customHeight="1" x14ac:dyDescent="0.25">
      <c r="A174" s="307"/>
      <c r="B174" s="307"/>
      <c r="C174" s="485"/>
      <c r="D174" s="485"/>
    </row>
    <row r="175" spans="1:4" ht="15" hidden="1" customHeight="1" x14ac:dyDescent="0.25">
      <c r="A175" s="307" t="s">
        <v>852</v>
      </c>
      <c r="B175" s="307"/>
      <c r="C175" s="483">
        <v>0.9</v>
      </c>
      <c r="D175" s="483"/>
    </row>
    <row r="176" spans="1:4" ht="15" hidden="1" customHeight="1" x14ac:dyDescent="0.25">
      <c r="A176" s="307" t="s">
        <v>853</v>
      </c>
      <c r="B176" s="307"/>
      <c r="C176" s="483">
        <v>1</v>
      </c>
      <c r="D176" s="483"/>
    </row>
    <row r="177" spans="1:4" ht="15" hidden="1" customHeight="1" x14ac:dyDescent="0.25">
      <c r="A177" s="307" t="s">
        <v>854</v>
      </c>
      <c r="B177" s="307"/>
      <c r="C177" s="483"/>
      <c r="D177" s="483"/>
    </row>
    <row r="178" spans="1:4" ht="15" hidden="1" customHeight="1" x14ac:dyDescent="0.25">
      <c r="A178" s="307" t="s">
        <v>855</v>
      </c>
      <c r="B178" s="307"/>
      <c r="C178" s="483">
        <v>1.9</v>
      </c>
      <c r="D178" s="483"/>
    </row>
    <row r="179" spans="1:4" ht="15" hidden="1" customHeight="1" x14ac:dyDescent="0.25">
      <c r="A179" s="307" t="s">
        <v>856</v>
      </c>
      <c r="B179" s="307"/>
      <c r="C179" s="483">
        <v>0.2</v>
      </c>
      <c r="D179" s="483"/>
    </row>
    <row r="180" spans="1:4" ht="15" hidden="1" customHeight="1" x14ac:dyDescent="0.25">
      <c r="A180" s="307" t="s">
        <v>857</v>
      </c>
      <c r="B180" s="307"/>
      <c r="C180" s="483">
        <v>1.8</v>
      </c>
      <c r="D180" s="483"/>
    </row>
    <row r="181" spans="1:4" ht="15" hidden="1" customHeight="1" x14ac:dyDescent="0.25">
      <c r="A181" s="307" t="s">
        <v>858</v>
      </c>
      <c r="B181" s="307"/>
      <c r="C181" s="483">
        <v>2.9</v>
      </c>
      <c r="D181" s="483"/>
    </row>
    <row r="182" spans="1:4" ht="15" hidden="1" customHeight="1" x14ac:dyDescent="0.25"/>
    <row r="183" spans="1:4" ht="15" hidden="1" customHeight="1" x14ac:dyDescent="0.25">
      <c r="A183" s="306" t="s">
        <v>859</v>
      </c>
    </row>
    <row r="184" spans="1:4" ht="15" hidden="1" customHeight="1" x14ac:dyDescent="0.25">
      <c r="A184" s="307"/>
      <c r="B184" s="36" t="s">
        <v>860</v>
      </c>
      <c r="C184" s="487" t="s">
        <v>861</v>
      </c>
      <c r="D184" s="487"/>
    </row>
    <row r="185" spans="1:4" ht="15" hidden="1" customHeight="1" x14ac:dyDescent="0.25">
      <c r="A185" s="307" t="s">
        <v>862</v>
      </c>
      <c r="B185" s="185">
        <v>3.3</v>
      </c>
      <c r="C185" s="484">
        <f>IF('5. Fert. def. x usuario'!E120="Y",B185,)</f>
        <v>0</v>
      </c>
      <c r="D185" s="484"/>
    </row>
    <row r="186" spans="1:4" ht="15" hidden="1" customHeight="1" x14ac:dyDescent="0.25">
      <c r="A186" s="307" t="s">
        <v>863</v>
      </c>
      <c r="B186" s="307">
        <v>8.5</v>
      </c>
      <c r="C186" s="484">
        <f>IF('5. Fert. def. x usuario'!F120="Y",B186,)</f>
        <v>0</v>
      </c>
      <c r="D186" s="484"/>
    </row>
    <row r="187" spans="1:4" ht="15" hidden="1" customHeight="1" x14ac:dyDescent="0.25">
      <c r="A187" s="307" t="s">
        <v>864</v>
      </c>
      <c r="B187" s="307">
        <v>2.7</v>
      </c>
      <c r="C187" s="484">
        <f>IF('5. Fert. def. x usuario'!G120="Y",B187,)</f>
        <v>0</v>
      </c>
      <c r="D187" s="484"/>
    </row>
    <row r="188" spans="1:4" ht="15" hidden="1" customHeight="1" x14ac:dyDescent="0.25">
      <c r="A188" s="307" t="s">
        <v>865</v>
      </c>
      <c r="B188" s="307">
        <v>1</v>
      </c>
      <c r="C188" s="484">
        <f>IF('5. Fert. def. x usuario'!H120="Y",B188,)</f>
        <v>0</v>
      </c>
      <c r="D188" s="484"/>
    </row>
    <row r="189" spans="1:4" ht="15" hidden="1" customHeight="1" x14ac:dyDescent="0.25">
      <c r="A189" s="307" t="s">
        <v>866</v>
      </c>
      <c r="B189" s="307">
        <v>7</v>
      </c>
      <c r="C189" s="484">
        <f>IF('5. Fert. def. x usuario'!I120="Y",B189,)</f>
        <v>0</v>
      </c>
      <c r="D189" s="484"/>
    </row>
    <row r="190" spans="1:4" ht="15" hidden="1" customHeight="1" x14ac:dyDescent="0.25">
      <c r="A190" s="307" t="s">
        <v>867</v>
      </c>
      <c r="B190" s="307">
        <f>AVERAGE(B185:B189)</f>
        <v>4.5</v>
      </c>
      <c r="C190" s="484">
        <f>SUM(C185:D189)</f>
        <v>0</v>
      </c>
      <c r="D190" s="484"/>
    </row>
    <row r="191" spans="1:4" ht="15" hidden="1" customHeight="1" x14ac:dyDescent="0.25">
      <c r="A191" s="307"/>
      <c r="B191" s="307"/>
      <c r="C191" s="486">
        <f>IF(C190=0, B190, C190)</f>
        <v>4.5</v>
      </c>
      <c r="D191" s="486"/>
    </row>
    <row r="192" spans="1:4" ht="15" hidden="1" customHeight="1" x14ac:dyDescent="0.25">
      <c r="A192" s="307"/>
      <c r="B192" s="307"/>
      <c r="C192" s="485"/>
      <c r="D192" s="485"/>
    </row>
    <row r="193" spans="1:4" ht="15" hidden="1" customHeight="1" x14ac:dyDescent="0.25">
      <c r="A193" s="307" t="s">
        <v>868</v>
      </c>
      <c r="B193" s="307">
        <v>2.7</v>
      </c>
      <c r="C193" s="484">
        <f>IF('5. Fert. def. x usuario'!E122="Y",B193,)</f>
        <v>0</v>
      </c>
      <c r="D193" s="484"/>
    </row>
    <row r="194" spans="1:4" ht="15" hidden="1" customHeight="1" x14ac:dyDescent="0.25">
      <c r="A194" s="307" t="s">
        <v>869</v>
      </c>
      <c r="B194" s="307">
        <v>2</v>
      </c>
      <c r="C194" s="484">
        <f>IF('5. Fert. def. x usuario'!F122="Y",B194,)</f>
        <v>0</v>
      </c>
      <c r="D194" s="484"/>
    </row>
    <row r="195" spans="1:4" ht="15" hidden="1" customHeight="1" x14ac:dyDescent="0.25">
      <c r="A195" s="307" t="s">
        <v>870</v>
      </c>
      <c r="B195" s="307">
        <v>0.2</v>
      </c>
      <c r="C195" s="484">
        <f>IF('5. Fert. def. x usuario'!G122="Y",B195,)</f>
        <v>0</v>
      </c>
      <c r="D195" s="484"/>
    </row>
    <row r="196" spans="1:4" ht="15" hidden="1" customHeight="1" x14ac:dyDescent="0.25">
      <c r="A196" s="307" t="s">
        <v>871</v>
      </c>
      <c r="B196" s="185">
        <f>AVERAGE(B193:B195)</f>
        <v>1.6333333333333335</v>
      </c>
      <c r="C196" s="484">
        <f>SUM(C193:D195)</f>
        <v>0</v>
      </c>
      <c r="D196" s="484"/>
    </row>
    <row r="197" spans="1:4" ht="15" hidden="1" customHeight="1" x14ac:dyDescent="0.25">
      <c r="A197" s="307"/>
      <c r="B197" s="307"/>
      <c r="C197" s="486">
        <f>IF(C196=0, B196, C196)</f>
        <v>1.6333333333333335</v>
      </c>
      <c r="D197" s="486"/>
    </row>
    <row r="198" spans="1:4" ht="15" hidden="1" customHeight="1" x14ac:dyDescent="0.25">
      <c r="A198" s="307"/>
      <c r="B198" s="307"/>
      <c r="C198" s="485"/>
      <c r="D198" s="485"/>
    </row>
    <row r="199" spans="1:4" ht="15" hidden="1" customHeight="1" x14ac:dyDescent="0.25">
      <c r="A199" s="307" t="s">
        <v>872</v>
      </c>
      <c r="B199" s="307">
        <v>0.5</v>
      </c>
      <c r="C199" s="484">
        <f>IF('5. Fert. def. x usuario'!E124="Y",B199,)</f>
        <v>0</v>
      </c>
      <c r="D199" s="484"/>
    </row>
    <row r="200" spans="1:4" ht="15" hidden="1" customHeight="1" x14ac:dyDescent="0.25">
      <c r="A200" s="307" t="s">
        <v>873</v>
      </c>
      <c r="B200" s="307">
        <v>1.4</v>
      </c>
      <c r="C200" s="484">
        <f>IF('5. Fert. def. x usuario'!F124="Y",B200,)</f>
        <v>0</v>
      </c>
      <c r="D200" s="484"/>
    </row>
    <row r="201" spans="1:4" ht="15" hidden="1" customHeight="1" x14ac:dyDescent="0.25">
      <c r="A201" s="307" t="s">
        <v>874</v>
      </c>
      <c r="B201" s="185">
        <f>AVERAGE(B199:B200)</f>
        <v>0.95</v>
      </c>
      <c r="C201" s="484">
        <f>SUM(C199:D200)</f>
        <v>0</v>
      </c>
      <c r="D201" s="484"/>
    </row>
    <row r="202" spans="1:4" ht="15" hidden="1" customHeight="1" x14ac:dyDescent="0.25">
      <c r="A202" s="307"/>
      <c r="B202" s="307"/>
      <c r="C202" s="483">
        <f>IF(C201=0, B201, C201)</f>
        <v>0.95</v>
      </c>
      <c r="D202" s="483"/>
    </row>
    <row r="203" spans="1:4" ht="15" hidden="1" customHeight="1" x14ac:dyDescent="0.25">
      <c r="A203" s="307"/>
      <c r="B203" s="307"/>
      <c r="C203" s="485"/>
      <c r="D203" s="485"/>
    </row>
    <row r="204" spans="1:4" ht="15" hidden="1" customHeight="1" x14ac:dyDescent="0.25">
      <c r="A204" s="307" t="s">
        <v>875</v>
      </c>
      <c r="B204" s="307"/>
      <c r="C204" s="483">
        <v>0.9</v>
      </c>
      <c r="D204" s="483"/>
    </row>
    <row r="205" spans="1:4" ht="15" hidden="1" customHeight="1" x14ac:dyDescent="0.25">
      <c r="A205" s="307" t="s">
        <v>876</v>
      </c>
      <c r="B205" s="307"/>
      <c r="C205" s="483">
        <v>1</v>
      </c>
      <c r="D205" s="483"/>
    </row>
    <row r="206" spans="1:4" ht="15" hidden="1" customHeight="1" x14ac:dyDescent="0.25">
      <c r="A206" s="307" t="s">
        <v>877</v>
      </c>
      <c r="B206" s="307"/>
      <c r="C206" s="483"/>
      <c r="D206" s="483"/>
    </row>
    <row r="207" spans="1:4" ht="15" hidden="1" customHeight="1" x14ac:dyDescent="0.25">
      <c r="A207" s="307" t="s">
        <v>878</v>
      </c>
      <c r="B207" s="307"/>
      <c r="C207" s="483">
        <v>1.9</v>
      </c>
      <c r="D207" s="483"/>
    </row>
    <row r="208" spans="1:4" ht="15" hidden="1" customHeight="1" x14ac:dyDescent="0.25">
      <c r="A208" s="307" t="s">
        <v>879</v>
      </c>
      <c r="B208" s="307"/>
      <c r="C208" s="483">
        <v>0.2</v>
      </c>
      <c r="D208" s="483"/>
    </row>
    <row r="209" spans="1:4" ht="15" hidden="1" customHeight="1" x14ac:dyDescent="0.25">
      <c r="A209" s="307" t="s">
        <v>880</v>
      </c>
      <c r="B209" s="307"/>
      <c r="C209" s="483">
        <v>1.8</v>
      </c>
      <c r="D209" s="483"/>
    </row>
    <row r="210" spans="1:4" ht="15" hidden="1" customHeight="1" x14ac:dyDescent="0.25">
      <c r="A210" s="307" t="s">
        <v>881</v>
      </c>
      <c r="B210" s="307"/>
      <c r="C210" s="483">
        <v>2.9</v>
      </c>
      <c r="D210" s="483"/>
    </row>
    <row r="211" spans="1:4" ht="15" hidden="1" customHeight="1" x14ac:dyDescent="0.25"/>
    <row r="212" spans="1:4" ht="15" hidden="1" customHeight="1" x14ac:dyDescent="0.25">
      <c r="A212" s="306" t="s">
        <v>882</v>
      </c>
      <c r="B212" s="306"/>
      <c r="C212" s="306"/>
      <c r="D212" s="306"/>
    </row>
    <row r="213" spans="1:4" ht="15" hidden="1" customHeight="1" x14ac:dyDescent="0.25">
      <c r="A213" s="307"/>
      <c r="B213" s="36" t="s">
        <v>883</v>
      </c>
      <c r="C213" s="487" t="s">
        <v>884</v>
      </c>
      <c r="D213" s="487"/>
    </row>
    <row r="214" spans="1:4" ht="15" hidden="1" customHeight="1" x14ac:dyDescent="0.25">
      <c r="A214" s="307" t="s">
        <v>885</v>
      </c>
      <c r="B214" s="185">
        <v>3.3</v>
      </c>
      <c r="C214" s="484">
        <f>IF('5. Fert. def. x usuario'!E146="Y",B214,)</f>
        <v>0</v>
      </c>
      <c r="D214" s="484"/>
    </row>
    <row r="215" spans="1:4" ht="15" hidden="1" customHeight="1" x14ac:dyDescent="0.25">
      <c r="A215" s="307" t="s">
        <v>886</v>
      </c>
      <c r="B215" s="307">
        <v>8.5</v>
      </c>
      <c r="C215" s="484">
        <f>IF('5. Fert. def. x usuario'!F146="Y",B215,)</f>
        <v>0</v>
      </c>
      <c r="D215" s="484"/>
    </row>
    <row r="216" spans="1:4" ht="15" hidden="1" customHeight="1" x14ac:dyDescent="0.25">
      <c r="A216" s="307" t="s">
        <v>887</v>
      </c>
      <c r="B216" s="307">
        <v>2.7</v>
      </c>
      <c r="C216" s="484">
        <f>IF('5. Fert. def. x usuario'!G146="Y",B216,)</f>
        <v>0</v>
      </c>
      <c r="D216" s="484"/>
    </row>
    <row r="217" spans="1:4" ht="15" hidden="1" customHeight="1" x14ac:dyDescent="0.25">
      <c r="A217" s="307" t="s">
        <v>888</v>
      </c>
      <c r="B217" s="307">
        <v>1</v>
      </c>
      <c r="C217" s="484">
        <f>IF('5. Fert. def. x usuario'!H146="Y",B217,)</f>
        <v>0</v>
      </c>
      <c r="D217" s="484"/>
    </row>
    <row r="218" spans="1:4" ht="15" hidden="1" customHeight="1" x14ac:dyDescent="0.25">
      <c r="A218" s="307" t="s">
        <v>889</v>
      </c>
      <c r="B218" s="307">
        <v>7</v>
      </c>
      <c r="C218" s="484">
        <f>IF('5. Fert. def. x usuario'!I146="Y",B218,)</f>
        <v>0</v>
      </c>
      <c r="D218" s="484"/>
    </row>
    <row r="219" spans="1:4" ht="15" hidden="1" customHeight="1" x14ac:dyDescent="0.25">
      <c r="A219" s="307" t="s">
        <v>890</v>
      </c>
      <c r="B219" s="307">
        <f>AVERAGE(B214:B218)</f>
        <v>4.5</v>
      </c>
      <c r="C219" s="484">
        <f>SUM(C214:D218)</f>
        <v>0</v>
      </c>
      <c r="D219" s="484"/>
    </row>
    <row r="220" spans="1:4" ht="15" hidden="1" customHeight="1" x14ac:dyDescent="0.25">
      <c r="A220" s="307"/>
      <c r="B220" s="307"/>
      <c r="C220" s="486">
        <f>IF(C219=0, B219, C219)</f>
        <v>4.5</v>
      </c>
      <c r="D220" s="486"/>
    </row>
    <row r="221" spans="1:4" ht="15" hidden="1" customHeight="1" x14ac:dyDescent="0.25">
      <c r="A221" s="307"/>
      <c r="B221" s="307"/>
      <c r="C221" s="485"/>
      <c r="D221" s="485"/>
    </row>
    <row r="222" spans="1:4" ht="15" hidden="1" customHeight="1" x14ac:dyDescent="0.25">
      <c r="A222" s="307" t="s">
        <v>891</v>
      </c>
      <c r="B222" s="307">
        <v>2.7</v>
      </c>
      <c r="C222" s="484">
        <f>IF('5. Fert. def. x usuario'!E148="Y",B222,)</f>
        <v>0</v>
      </c>
      <c r="D222" s="484"/>
    </row>
    <row r="223" spans="1:4" ht="15" hidden="1" customHeight="1" x14ac:dyDescent="0.25">
      <c r="A223" s="307" t="s">
        <v>892</v>
      </c>
      <c r="B223" s="307">
        <v>2</v>
      </c>
      <c r="C223" s="484">
        <f>IF('5. Fert. def. x usuario'!F148="Y",B223,)</f>
        <v>0</v>
      </c>
      <c r="D223" s="484"/>
    </row>
    <row r="224" spans="1:4" ht="15" hidden="1" customHeight="1" x14ac:dyDescent="0.25">
      <c r="A224" s="307" t="s">
        <v>893</v>
      </c>
      <c r="B224" s="307">
        <v>0.2</v>
      </c>
      <c r="C224" s="484">
        <f>IF('5. Fert. def. x usuario'!G148="Y",B224,)</f>
        <v>0</v>
      </c>
      <c r="D224" s="484"/>
    </row>
    <row r="225" spans="1:4" ht="15" hidden="1" customHeight="1" x14ac:dyDescent="0.25">
      <c r="A225" s="307" t="s">
        <v>894</v>
      </c>
      <c r="B225" s="185">
        <f>AVERAGE(B222:B224)</f>
        <v>1.6333333333333335</v>
      </c>
      <c r="C225" s="484">
        <f>SUM(C222:D224)</f>
        <v>0</v>
      </c>
      <c r="D225" s="484"/>
    </row>
    <row r="226" spans="1:4" ht="15" hidden="1" customHeight="1" x14ac:dyDescent="0.25">
      <c r="A226" s="307"/>
      <c r="B226" s="307"/>
      <c r="C226" s="486">
        <f>IF(C225=0, B225, C225)</f>
        <v>1.6333333333333335</v>
      </c>
      <c r="D226" s="486"/>
    </row>
    <row r="227" spans="1:4" ht="15" hidden="1" customHeight="1" x14ac:dyDescent="0.25">
      <c r="A227" s="307"/>
      <c r="B227" s="307"/>
      <c r="C227" s="485"/>
      <c r="D227" s="485"/>
    </row>
    <row r="228" spans="1:4" ht="15" hidden="1" customHeight="1" x14ac:dyDescent="0.25">
      <c r="A228" s="307" t="s">
        <v>895</v>
      </c>
      <c r="B228" s="307">
        <v>0.5</v>
      </c>
      <c r="C228" s="484">
        <f>IF('5. Fert. def. x usuario'!E150="Y",B228,)</f>
        <v>0</v>
      </c>
      <c r="D228" s="484"/>
    </row>
    <row r="229" spans="1:4" ht="15" hidden="1" customHeight="1" x14ac:dyDescent="0.25">
      <c r="A229" s="307" t="s">
        <v>896</v>
      </c>
      <c r="B229" s="307">
        <v>1.4</v>
      </c>
      <c r="C229" s="484">
        <f>IF('5. Fert. def. x usuario'!F150="Y",B229,)</f>
        <v>0</v>
      </c>
      <c r="D229" s="484"/>
    </row>
    <row r="230" spans="1:4" ht="15" hidden="1" customHeight="1" x14ac:dyDescent="0.25">
      <c r="A230" s="307" t="s">
        <v>897</v>
      </c>
      <c r="B230" s="185">
        <f>AVERAGE(B228:B229)</f>
        <v>0.95</v>
      </c>
      <c r="C230" s="484">
        <f>SUM(C228:D229)</f>
        <v>0</v>
      </c>
      <c r="D230" s="484"/>
    </row>
    <row r="231" spans="1:4" ht="15" hidden="1" customHeight="1" x14ac:dyDescent="0.25">
      <c r="A231" s="307"/>
      <c r="B231" s="307"/>
      <c r="C231" s="483">
        <f>IF(C230=0, B230, C230)</f>
        <v>0.95</v>
      </c>
      <c r="D231" s="483"/>
    </row>
    <row r="232" spans="1:4" ht="15" hidden="1" customHeight="1" x14ac:dyDescent="0.25">
      <c r="A232" s="307"/>
      <c r="B232" s="307"/>
      <c r="C232" s="485"/>
      <c r="D232" s="485"/>
    </row>
    <row r="233" spans="1:4" ht="15" hidden="1" customHeight="1" x14ac:dyDescent="0.25">
      <c r="A233" s="307" t="s">
        <v>898</v>
      </c>
      <c r="B233" s="307"/>
      <c r="C233" s="483">
        <v>0.9</v>
      </c>
      <c r="D233" s="483"/>
    </row>
    <row r="234" spans="1:4" ht="15" hidden="1" customHeight="1" x14ac:dyDescent="0.25">
      <c r="A234" s="307" t="s">
        <v>899</v>
      </c>
      <c r="B234" s="307"/>
      <c r="C234" s="483">
        <v>1</v>
      </c>
      <c r="D234" s="483"/>
    </row>
    <row r="235" spans="1:4" ht="15" hidden="1" customHeight="1" x14ac:dyDescent="0.25">
      <c r="A235" s="307" t="s">
        <v>900</v>
      </c>
      <c r="B235" s="307"/>
      <c r="C235" s="483"/>
      <c r="D235" s="483"/>
    </row>
    <row r="236" spans="1:4" ht="15" hidden="1" customHeight="1" x14ac:dyDescent="0.25">
      <c r="A236" s="307" t="s">
        <v>901</v>
      </c>
      <c r="B236" s="307"/>
      <c r="C236" s="483">
        <v>1.9</v>
      </c>
      <c r="D236" s="483"/>
    </row>
    <row r="237" spans="1:4" ht="15" hidden="1" customHeight="1" x14ac:dyDescent="0.25">
      <c r="A237" s="307" t="s">
        <v>902</v>
      </c>
      <c r="B237" s="307"/>
      <c r="C237" s="483">
        <v>0.2</v>
      </c>
      <c r="D237" s="483"/>
    </row>
    <row r="238" spans="1:4" ht="15" hidden="1" customHeight="1" x14ac:dyDescent="0.25">
      <c r="A238" s="307" t="s">
        <v>903</v>
      </c>
      <c r="B238" s="307"/>
      <c r="C238" s="483">
        <v>1.8</v>
      </c>
      <c r="D238" s="483"/>
    </row>
    <row r="239" spans="1:4" ht="15" hidden="1" customHeight="1" x14ac:dyDescent="0.25">
      <c r="A239" s="307" t="s">
        <v>904</v>
      </c>
      <c r="B239" s="307"/>
      <c r="C239" s="483">
        <v>2.9</v>
      </c>
      <c r="D239" s="483"/>
    </row>
    <row r="240" spans="1:4" ht="15" hidden="1" customHeight="1" x14ac:dyDescent="0.25"/>
    <row r="241" spans="1:4" ht="15" hidden="1" customHeight="1" x14ac:dyDescent="0.25">
      <c r="A241" s="306" t="s">
        <v>905</v>
      </c>
      <c r="B241" s="306"/>
      <c r="C241" s="306"/>
      <c r="D241" s="306"/>
    </row>
    <row r="242" spans="1:4" ht="15" hidden="1" customHeight="1" x14ac:dyDescent="0.25">
      <c r="A242" s="307"/>
      <c r="B242" s="36" t="s">
        <v>906</v>
      </c>
      <c r="C242" s="487" t="s">
        <v>907</v>
      </c>
      <c r="D242" s="487"/>
    </row>
    <row r="243" spans="1:4" ht="15" hidden="1" customHeight="1" x14ac:dyDescent="0.25">
      <c r="A243" s="307" t="s">
        <v>908</v>
      </c>
      <c r="B243" s="185">
        <v>3.3</v>
      </c>
      <c r="C243" s="484">
        <f>IF('5. Fert. def. x usuario'!E172="Y",B243,)</f>
        <v>0</v>
      </c>
      <c r="D243" s="484"/>
    </row>
    <row r="244" spans="1:4" ht="15" hidden="1" customHeight="1" x14ac:dyDescent="0.25">
      <c r="A244" s="307" t="s">
        <v>909</v>
      </c>
      <c r="B244" s="307">
        <v>8.5</v>
      </c>
      <c r="C244" s="484">
        <f>IF('5. Fert. def. x usuario'!F172="Y",B244,)</f>
        <v>0</v>
      </c>
      <c r="D244" s="484"/>
    </row>
    <row r="245" spans="1:4" ht="15" hidden="1" customHeight="1" x14ac:dyDescent="0.25">
      <c r="A245" s="307" t="s">
        <v>910</v>
      </c>
      <c r="B245" s="307">
        <v>2.7</v>
      </c>
      <c r="C245" s="484">
        <f>IF('5. Fert. def. x usuario'!G172="Y",B245,)</f>
        <v>0</v>
      </c>
      <c r="D245" s="484"/>
    </row>
    <row r="246" spans="1:4" ht="15" hidden="1" customHeight="1" x14ac:dyDescent="0.25">
      <c r="A246" s="307" t="s">
        <v>911</v>
      </c>
      <c r="B246" s="307">
        <v>1</v>
      </c>
      <c r="C246" s="484">
        <f>IF('5. Fert. def. x usuario'!H172="Y",B246,)</f>
        <v>0</v>
      </c>
      <c r="D246" s="484"/>
    </row>
    <row r="247" spans="1:4" ht="15" hidden="1" customHeight="1" x14ac:dyDescent="0.25">
      <c r="A247" s="307" t="s">
        <v>912</v>
      </c>
      <c r="B247" s="307">
        <v>7</v>
      </c>
      <c r="C247" s="484">
        <f>IF('5. Fert. def. x usuario'!I172="Y",B247,)</f>
        <v>0</v>
      </c>
      <c r="D247" s="484"/>
    </row>
    <row r="248" spans="1:4" ht="15" hidden="1" customHeight="1" x14ac:dyDescent="0.25">
      <c r="A248" s="307" t="s">
        <v>913</v>
      </c>
      <c r="B248" s="307">
        <f>AVERAGE(B243:B247)</f>
        <v>4.5</v>
      </c>
      <c r="C248" s="484">
        <f>SUM(C243:D247)</f>
        <v>0</v>
      </c>
      <c r="D248" s="484"/>
    </row>
    <row r="249" spans="1:4" ht="15" hidden="1" customHeight="1" x14ac:dyDescent="0.25">
      <c r="A249" s="307"/>
      <c r="B249" s="307"/>
      <c r="C249" s="486">
        <f>IF(C248=0, B248, C248)</f>
        <v>4.5</v>
      </c>
      <c r="D249" s="486"/>
    </row>
    <row r="250" spans="1:4" ht="15" hidden="1" customHeight="1" x14ac:dyDescent="0.25">
      <c r="A250" s="307"/>
      <c r="B250" s="307"/>
      <c r="C250" s="485"/>
      <c r="D250" s="485"/>
    </row>
    <row r="251" spans="1:4" ht="15" hidden="1" customHeight="1" x14ac:dyDescent="0.25">
      <c r="A251" s="307" t="s">
        <v>914</v>
      </c>
      <c r="B251" s="307">
        <v>2.7</v>
      </c>
      <c r="C251" s="484">
        <f>IF('5. Fert. def. x usuario'!E174="Y",B251,)</f>
        <v>0</v>
      </c>
      <c r="D251" s="484"/>
    </row>
    <row r="252" spans="1:4" ht="15" hidden="1" customHeight="1" x14ac:dyDescent="0.25">
      <c r="A252" s="307" t="s">
        <v>915</v>
      </c>
      <c r="B252" s="307">
        <v>2</v>
      </c>
      <c r="C252" s="484">
        <f>IF('5. Fert. def. x usuario'!F174="Y",B252,)</f>
        <v>0</v>
      </c>
      <c r="D252" s="484"/>
    </row>
    <row r="253" spans="1:4" ht="15" hidden="1" customHeight="1" x14ac:dyDescent="0.25">
      <c r="A253" s="307" t="s">
        <v>916</v>
      </c>
      <c r="B253" s="307">
        <v>0.2</v>
      </c>
      <c r="C253" s="484">
        <f>IF('5. Fert. def. x usuario'!G174="Y",B253,)</f>
        <v>0</v>
      </c>
      <c r="D253" s="484"/>
    </row>
    <row r="254" spans="1:4" ht="15" hidden="1" customHeight="1" x14ac:dyDescent="0.25">
      <c r="A254" s="307" t="s">
        <v>917</v>
      </c>
      <c r="B254" s="185">
        <f>AVERAGE(B251:B253)</f>
        <v>1.6333333333333335</v>
      </c>
      <c r="C254" s="484">
        <f>SUM(C251:D253)</f>
        <v>0</v>
      </c>
      <c r="D254" s="484"/>
    </row>
    <row r="255" spans="1:4" ht="15" hidden="1" customHeight="1" x14ac:dyDescent="0.25">
      <c r="A255" s="307"/>
      <c r="B255" s="307"/>
      <c r="C255" s="486">
        <f>IF(C254=0, B254, C254)</f>
        <v>1.6333333333333335</v>
      </c>
      <c r="D255" s="486"/>
    </row>
    <row r="256" spans="1:4" ht="15" hidden="1" customHeight="1" x14ac:dyDescent="0.25">
      <c r="A256" s="307"/>
      <c r="B256" s="307"/>
      <c r="C256" s="485"/>
      <c r="D256" s="485"/>
    </row>
    <row r="257" spans="1:4" ht="15" hidden="1" customHeight="1" x14ac:dyDescent="0.25">
      <c r="A257" s="307" t="s">
        <v>918</v>
      </c>
      <c r="B257" s="307">
        <v>0.5</v>
      </c>
      <c r="C257" s="484">
        <f>IF('5. Fert. def. x usuario'!E176="Y",B257,)</f>
        <v>0</v>
      </c>
      <c r="D257" s="484"/>
    </row>
    <row r="258" spans="1:4" ht="15" hidden="1" customHeight="1" x14ac:dyDescent="0.25">
      <c r="A258" s="307" t="s">
        <v>919</v>
      </c>
      <c r="B258" s="307">
        <v>1.4</v>
      </c>
      <c r="C258" s="484">
        <f>IF('5. Fert. def. x usuario'!F176="Y",B258,)</f>
        <v>0</v>
      </c>
      <c r="D258" s="484"/>
    </row>
    <row r="259" spans="1:4" ht="15" hidden="1" customHeight="1" x14ac:dyDescent="0.25">
      <c r="A259" s="307" t="s">
        <v>920</v>
      </c>
      <c r="B259" s="185">
        <f>AVERAGE(B257:B258)</f>
        <v>0.95</v>
      </c>
      <c r="C259" s="484">
        <f>SUM(C257:D258)</f>
        <v>0</v>
      </c>
      <c r="D259" s="484"/>
    </row>
    <row r="260" spans="1:4" ht="15" hidden="1" customHeight="1" x14ac:dyDescent="0.25">
      <c r="A260" s="307"/>
      <c r="B260" s="307"/>
      <c r="C260" s="483">
        <f>IF(C259=0, B259, C259)</f>
        <v>0.95</v>
      </c>
      <c r="D260" s="483"/>
    </row>
    <row r="261" spans="1:4" ht="15" hidden="1" customHeight="1" x14ac:dyDescent="0.25">
      <c r="A261" s="307"/>
      <c r="B261" s="307"/>
      <c r="C261" s="485"/>
      <c r="D261" s="485"/>
    </row>
    <row r="262" spans="1:4" ht="15" hidden="1" customHeight="1" x14ac:dyDescent="0.25">
      <c r="A262" s="307" t="s">
        <v>921</v>
      </c>
      <c r="B262" s="307"/>
      <c r="C262" s="483">
        <v>0.9</v>
      </c>
      <c r="D262" s="483"/>
    </row>
    <row r="263" spans="1:4" ht="15" hidden="1" customHeight="1" x14ac:dyDescent="0.25">
      <c r="A263" s="307" t="s">
        <v>922</v>
      </c>
      <c r="B263" s="307"/>
      <c r="C263" s="483">
        <v>1</v>
      </c>
      <c r="D263" s="483"/>
    </row>
    <row r="264" spans="1:4" ht="15" hidden="1" customHeight="1" x14ac:dyDescent="0.25">
      <c r="A264" s="307" t="s">
        <v>923</v>
      </c>
      <c r="B264" s="307"/>
      <c r="C264" s="483"/>
      <c r="D264" s="483"/>
    </row>
    <row r="265" spans="1:4" ht="15" hidden="1" customHeight="1" x14ac:dyDescent="0.25">
      <c r="A265" s="307" t="s">
        <v>924</v>
      </c>
      <c r="B265" s="307"/>
      <c r="C265" s="483">
        <v>1.9</v>
      </c>
      <c r="D265" s="483"/>
    </row>
    <row r="266" spans="1:4" ht="15" hidden="1" customHeight="1" x14ac:dyDescent="0.25">
      <c r="A266" s="307" t="s">
        <v>925</v>
      </c>
      <c r="B266" s="307"/>
      <c r="C266" s="483">
        <v>0.2</v>
      </c>
      <c r="D266" s="483"/>
    </row>
    <row r="267" spans="1:4" ht="15" hidden="1" customHeight="1" x14ac:dyDescent="0.25">
      <c r="A267" s="307" t="s">
        <v>926</v>
      </c>
      <c r="B267" s="307"/>
      <c r="C267" s="483">
        <v>1.8</v>
      </c>
      <c r="D267" s="483"/>
    </row>
    <row r="268" spans="1:4" ht="15" hidden="1" customHeight="1" x14ac:dyDescent="0.25">
      <c r="A268" s="307" t="s">
        <v>927</v>
      </c>
      <c r="B268" s="307"/>
      <c r="C268" s="483">
        <v>2.9</v>
      </c>
      <c r="D268" s="483"/>
    </row>
    <row r="269" spans="1:4" ht="15" hidden="1" customHeight="1" x14ac:dyDescent="0.25"/>
    <row r="270" spans="1:4" ht="15" hidden="1" customHeight="1" x14ac:dyDescent="0.25">
      <c r="A270" s="306" t="s">
        <v>928</v>
      </c>
      <c r="B270" s="306"/>
      <c r="C270" s="306"/>
      <c r="D270" s="306"/>
    </row>
    <row r="271" spans="1:4" ht="15" hidden="1" customHeight="1" x14ac:dyDescent="0.25">
      <c r="A271" s="307"/>
      <c r="B271" s="36" t="s">
        <v>929</v>
      </c>
      <c r="C271" s="487" t="s">
        <v>930</v>
      </c>
      <c r="D271" s="487"/>
    </row>
    <row r="272" spans="1:4" ht="15" hidden="1" customHeight="1" x14ac:dyDescent="0.25">
      <c r="A272" s="307" t="s">
        <v>931</v>
      </c>
      <c r="B272" s="185">
        <v>3.3</v>
      </c>
      <c r="C272" s="484">
        <f>IF('5. Fert. def. x usuario'!E198="Y",B272,)</f>
        <v>0</v>
      </c>
      <c r="D272" s="484"/>
    </row>
    <row r="273" spans="1:4" ht="15" hidden="1" customHeight="1" x14ac:dyDescent="0.25">
      <c r="A273" s="307" t="s">
        <v>932</v>
      </c>
      <c r="B273" s="307">
        <v>8.5</v>
      </c>
      <c r="C273" s="484">
        <f>IF('5. Fert. def. x usuario'!F198="Y",B273,)</f>
        <v>0</v>
      </c>
      <c r="D273" s="484"/>
    </row>
    <row r="274" spans="1:4" ht="15" hidden="1" customHeight="1" x14ac:dyDescent="0.25">
      <c r="A274" s="307" t="s">
        <v>933</v>
      </c>
      <c r="B274" s="307">
        <v>2.7</v>
      </c>
      <c r="C274" s="484">
        <f>IF('5. Fert. def. x usuario'!G198="Y",B274,)</f>
        <v>0</v>
      </c>
      <c r="D274" s="484"/>
    </row>
    <row r="275" spans="1:4" ht="15" hidden="1" customHeight="1" x14ac:dyDescent="0.25">
      <c r="A275" s="307" t="s">
        <v>934</v>
      </c>
      <c r="B275" s="307">
        <v>1</v>
      </c>
      <c r="C275" s="484">
        <f>IF('5. Fert. def. x usuario'!H198="Y",B275,)</f>
        <v>0</v>
      </c>
      <c r="D275" s="484"/>
    </row>
    <row r="276" spans="1:4" ht="15" hidden="1" customHeight="1" x14ac:dyDescent="0.25">
      <c r="A276" s="307" t="s">
        <v>935</v>
      </c>
      <c r="B276" s="307">
        <v>7</v>
      </c>
      <c r="C276" s="484">
        <f>IF('5. Fert. def. x usuario'!I198="Y",B276,)</f>
        <v>0</v>
      </c>
      <c r="D276" s="484"/>
    </row>
    <row r="277" spans="1:4" ht="15" hidden="1" customHeight="1" x14ac:dyDescent="0.25">
      <c r="A277" s="307" t="s">
        <v>936</v>
      </c>
      <c r="B277" s="307">
        <f>AVERAGE(B272:B276)</f>
        <v>4.5</v>
      </c>
      <c r="C277" s="484">
        <f>SUM(C272:D276)</f>
        <v>0</v>
      </c>
      <c r="D277" s="484"/>
    </row>
    <row r="278" spans="1:4" ht="15" hidden="1" customHeight="1" x14ac:dyDescent="0.25">
      <c r="A278" s="307"/>
      <c r="B278" s="307"/>
      <c r="C278" s="486">
        <f>IF(C277=0, B277, C277)</f>
        <v>4.5</v>
      </c>
      <c r="D278" s="486"/>
    </row>
    <row r="279" spans="1:4" ht="15" hidden="1" customHeight="1" x14ac:dyDescent="0.25">
      <c r="A279" s="307"/>
      <c r="B279" s="307"/>
      <c r="C279" s="485"/>
      <c r="D279" s="485"/>
    </row>
    <row r="280" spans="1:4" ht="15" hidden="1" customHeight="1" x14ac:dyDescent="0.25">
      <c r="A280" s="307" t="s">
        <v>937</v>
      </c>
      <c r="B280" s="307">
        <v>2.7</v>
      </c>
      <c r="C280" s="484">
        <f>IF('5. Fert. def. x usuario'!E200="Y",B280,)</f>
        <v>0</v>
      </c>
      <c r="D280" s="484"/>
    </row>
    <row r="281" spans="1:4" ht="15" hidden="1" customHeight="1" x14ac:dyDescent="0.25">
      <c r="A281" s="307" t="s">
        <v>938</v>
      </c>
      <c r="B281" s="307">
        <v>2</v>
      </c>
      <c r="C281" s="484">
        <f>IF('5. Fert. def. x usuario'!F200="Y",B281,)</f>
        <v>0</v>
      </c>
      <c r="D281" s="484"/>
    </row>
    <row r="282" spans="1:4" ht="15" hidden="1" customHeight="1" x14ac:dyDescent="0.25">
      <c r="A282" s="307" t="s">
        <v>939</v>
      </c>
      <c r="B282" s="307">
        <v>0.2</v>
      </c>
      <c r="C282" s="484">
        <f>IF('5. Fert. def. x usuario'!G200="Y",B282,)</f>
        <v>0</v>
      </c>
      <c r="D282" s="484"/>
    </row>
    <row r="283" spans="1:4" ht="15" hidden="1" customHeight="1" x14ac:dyDescent="0.25">
      <c r="A283" s="307" t="s">
        <v>940</v>
      </c>
      <c r="B283" s="185">
        <f>AVERAGE(B280:B282)</f>
        <v>1.6333333333333335</v>
      </c>
      <c r="C283" s="484">
        <f>SUM(C280:D282)</f>
        <v>0</v>
      </c>
      <c r="D283" s="484"/>
    </row>
    <row r="284" spans="1:4" ht="15" hidden="1" customHeight="1" x14ac:dyDescent="0.25">
      <c r="A284" s="307"/>
      <c r="B284" s="307"/>
      <c r="C284" s="486">
        <f>IF(C283=0, B283, C283)</f>
        <v>1.6333333333333335</v>
      </c>
      <c r="D284" s="486"/>
    </row>
    <row r="285" spans="1:4" ht="15" hidden="1" customHeight="1" x14ac:dyDescent="0.25">
      <c r="A285" s="307"/>
      <c r="B285" s="307"/>
      <c r="C285" s="485"/>
      <c r="D285" s="485"/>
    </row>
    <row r="286" spans="1:4" ht="15" hidden="1" customHeight="1" x14ac:dyDescent="0.25">
      <c r="A286" s="307" t="s">
        <v>941</v>
      </c>
      <c r="B286" s="307">
        <v>0.5</v>
      </c>
      <c r="C286" s="484">
        <f>IF('5. Fert. def. x usuario'!E202="Y",B286,)</f>
        <v>0</v>
      </c>
      <c r="D286" s="484"/>
    </row>
    <row r="287" spans="1:4" ht="15" hidden="1" customHeight="1" x14ac:dyDescent="0.25">
      <c r="A287" s="307" t="s">
        <v>942</v>
      </c>
      <c r="B287" s="307">
        <v>1.4</v>
      </c>
      <c r="C287" s="484">
        <f>IF('5. Fert. def. x usuario'!F202="Y",B287,)</f>
        <v>0</v>
      </c>
      <c r="D287" s="484"/>
    </row>
    <row r="288" spans="1:4" ht="15" hidden="1" customHeight="1" x14ac:dyDescent="0.25">
      <c r="A288" s="307" t="s">
        <v>943</v>
      </c>
      <c r="B288" s="185">
        <f>AVERAGE(B286:B287)</f>
        <v>0.95</v>
      </c>
      <c r="C288" s="484">
        <f>SUM(C286:D287)</f>
        <v>0</v>
      </c>
      <c r="D288" s="484"/>
    </row>
    <row r="289" spans="1:4" ht="15" hidden="1" customHeight="1" x14ac:dyDescent="0.25">
      <c r="A289" s="307"/>
      <c r="B289" s="307"/>
      <c r="C289" s="483">
        <f>IF(C288=0, B288, C288)</f>
        <v>0.95</v>
      </c>
      <c r="D289" s="483"/>
    </row>
    <row r="290" spans="1:4" ht="15" hidden="1" customHeight="1" x14ac:dyDescent="0.25">
      <c r="A290" s="307"/>
      <c r="B290" s="307"/>
      <c r="C290" s="485"/>
      <c r="D290" s="485"/>
    </row>
    <row r="291" spans="1:4" ht="15" hidden="1" customHeight="1" x14ac:dyDescent="0.25">
      <c r="A291" s="307" t="s">
        <v>944</v>
      </c>
      <c r="B291" s="307"/>
      <c r="C291" s="483">
        <v>0.9</v>
      </c>
      <c r="D291" s="483"/>
    </row>
    <row r="292" spans="1:4" ht="15" hidden="1" customHeight="1" x14ac:dyDescent="0.25">
      <c r="A292" s="307" t="s">
        <v>945</v>
      </c>
      <c r="B292" s="307"/>
      <c r="C292" s="483">
        <v>1</v>
      </c>
      <c r="D292" s="483"/>
    </row>
    <row r="293" spans="1:4" ht="15" hidden="1" customHeight="1" x14ac:dyDescent="0.25">
      <c r="A293" s="307" t="s">
        <v>946</v>
      </c>
      <c r="B293" s="307"/>
      <c r="C293" s="483"/>
      <c r="D293" s="483"/>
    </row>
    <row r="294" spans="1:4" ht="15" hidden="1" customHeight="1" x14ac:dyDescent="0.25">
      <c r="A294" s="307" t="s">
        <v>947</v>
      </c>
      <c r="B294" s="307"/>
      <c r="C294" s="483">
        <v>1.9</v>
      </c>
      <c r="D294" s="483"/>
    </row>
    <row r="295" spans="1:4" ht="15" hidden="1" customHeight="1" x14ac:dyDescent="0.25">
      <c r="A295" s="307" t="s">
        <v>948</v>
      </c>
      <c r="B295" s="307"/>
      <c r="C295" s="483">
        <v>0.2</v>
      </c>
      <c r="D295" s="483"/>
    </row>
    <row r="296" spans="1:4" ht="15" hidden="1" customHeight="1" x14ac:dyDescent="0.25">
      <c r="A296" s="307" t="s">
        <v>949</v>
      </c>
      <c r="B296" s="307"/>
      <c r="C296" s="483">
        <v>1.8</v>
      </c>
      <c r="D296" s="483"/>
    </row>
    <row r="297" spans="1:4" ht="15" hidden="1" customHeight="1" x14ac:dyDescent="0.25">
      <c r="A297" s="307" t="s">
        <v>950</v>
      </c>
      <c r="B297" s="307"/>
      <c r="C297" s="483">
        <v>2.9</v>
      </c>
      <c r="D297" s="483"/>
    </row>
    <row r="298" spans="1:4" ht="15" hidden="1" customHeight="1" x14ac:dyDescent="0.25"/>
    <row r="299" spans="1:4" ht="15" hidden="1" customHeight="1" x14ac:dyDescent="0.25">
      <c r="A299" s="306" t="s">
        <v>951</v>
      </c>
      <c r="B299" s="306"/>
      <c r="C299" s="306"/>
      <c r="D299" s="306"/>
    </row>
    <row r="300" spans="1:4" ht="15" hidden="1" customHeight="1" x14ac:dyDescent="0.25">
      <c r="A300" s="307"/>
      <c r="B300" s="36" t="s">
        <v>952</v>
      </c>
      <c r="C300" s="487" t="s">
        <v>953</v>
      </c>
      <c r="D300" s="487"/>
    </row>
    <row r="301" spans="1:4" ht="15" hidden="1" customHeight="1" x14ac:dyDescent="0.25">
      <c r="A301" s="307" t="s">
        <v>954</v>
      </c>
      <c r="B301" s="185">
        <v>3.3</v>
      </c>
      <c r="C301" s="484">
        <f>IF('5. Fert. def. x usuario'!E224="Y",B301,)</f>
        <v>0</v>
      </c>
      <c r="D301" s="484"/>
    </row>
    <row r="302" spans="1:4" ht="15" hidden="1" customHeight="1" x14ac:dyDescent="0.25">
      <c r="A302" s="307" t="s">
        <v>955</v>
      </c>
      <c r="B302" s="307">
        <v>8.5</v>
      </c>
      <c r="C302" s="484">
        <f>IF('5. Fert. def. x usuario'!F224="Y",B302,)</f>
        <v>0</v>
      </c>
      <c r="D302" s="484"/>
    </row>
    <row r="303" spans="1:4" ht="15" hidden="1" customHeight="1" x14ac:dyDescent="0.25">
      <c r="A303" s="307" t="s">
        <v>956</v>
      </c>
      <c r="B303" s="307">
        <v>2.7</v>
      </c>
      <c r="C303" s="484">
        <f>IF('5. Fert. def. x usuario'!G224="Y",B303,)</f>
        <v>0</v>
      </c>
      <c r="D303" s="484"/>
    </row>
    <row r="304" spans="1:4" ht="15" hidden="1" customHeight="1" x14ac:dyDescent="0.25">
      <c r="A304" s="307" t="s">
        <v>957</v>
      </c>
      <c r="B304" s="307">
        <v>1</v>
      </c>
      <c r="C304" s="484">
        <f>IF('5. Fert. def. x usuario'!H224="Y",B304,)</f>
        <v>0</v>
      </c>
      <c r="D304" s="484"/>
    </row>
    <row r="305" spans="1:4" ht="15" hidden="1" customHeight="1" x14ac:dyDescent="0.25">
      <c r="A305" s="307" t="s">
        <v>958</v>
      </c>
      <c r="B305" s="307">
        <v>7</v>
      </c>
      <c r="C305" s="484">
        <f>IF('5. Fert. def. x usuario'!I224="Y",B305,)</f>
        <v>0</v>
      </c>
      <c r="D305" s="484"/>
    </row>
    <row r="306" spans="1:4" ht="15" hidden="1" customHeight="1" x14ac:dyDescent="0.25">
      <c r="A306" s="307" t="s">
        <v>959</v>
      </c>
      <c r="B306" s="307">
        <f>AVERAGE(B301:B305)</f>
        <v>4.5</v>
      </c>
      <c r="C306" s="484">
        <f>SUM(C301:D305)</f>
        <v>0</v>
      </c>
      <c r="D306" s="484"/>
    </row>
    <row r="307" spans="1:4" ht="15" hidden="1" customHeight="1" x14ac:dyDescent="0.25">
      <c r="A307" s="307"/>
      <c r="B307" s="307"/>
      <c r="C307" s="486">
        <f>IF(C306=0, B306, C306)</f>
        <v>4.5</v>
      </c>
      <c r="D307" s="486"/>
    </row>
    <row r="308" spans="1:4" ht="15" hidden="1" customHeight="1" x14ac:dyDescent="0.25">
      <c r="A308" s="307"/>
      <c r="B308" s="307"/>
      <c r="C308" s="485"/>
      <c r="D308" s="485"/>
    </row>
    <row r="309" spans="1:4" ht="15" hidden="1" customHeight="1" x14ac:dyDescent="0.25">
      <c r="A309" s="307" t="s">
        <v>960</v>
      </c>
      <c r="B309" s="307">
        <v>2.7</v>
      </c>
      <c r="C309" s="484">
        <f>IF('5. Fert. def. x usuario'!E226="Y",B309,)</f>
        <v>0</v>
      </c>
      <c r="D309" s="484"/>
    </row>
    <row r="310" spans="1:4" ht="15" hidden="1" customHeight="1" x14ac:dyDescent="0.25">
      <c r="A310" s="307" t="s">
        <v>961</v>
      </c>
      <c r="B310" s="307">
        <v>2</v>
      </c>
      <c r="C310" s="484">
        <f>IF('5. Fert. def. x usuario'!F226="Y",B310,)</f>
        <v>0</v>
      </c>
      <c r="D310" s="484"/>
    </row>
    <row r="311" spans="1:4" ht="15" hidden="1" customHeight="1" x14ac:dyDescent="0.25">
      <c r="A311" s="307" t="s">
        <v>962</v>
      </c>
      <c r="B311" s="307">
        <v>0.2</v>
      </c>
      <c r="C311" s="484">
        <f>IF('5. Fert. def. x usuario'!G226="Y",B311,)</f>
        <v>0</v>
      </c>
      <c r="D311" s="484"/>
    </row>
    <row r="312" spans="1:4" ht="15" hidden="1" customHeight="1" x14ac:dyDescent="0.25">
      <c r="A312" s="307" t="s">
        <v>963</v>
      </c>
      <c r="B312" s="185">
        <f>AVERAGE(B309:B311)</f>
        <v>1.6333333333333335</v>
      </c>
      <c r="C312" s="484">
        <f>SUM(C309:D311)</f>
        <v>0</v>
      </c>
      <c r="D312" s="484"/>
    </row>
    <row r="313" spans="1:4" ht="15" hidden="1" customHeight="1" x14ac:dyDescent="0.25">
      <c r="A313" s="307"/>
      <c r="B313" s="307"/>
      <c r="C313" s="486">
        <f>IF(C312=0, B312, C312)</f>
        <v>1.6333333333333335</v>
      </c>
      <c r="D313" s="486"/>
    </row>
    <row r="314" spans="1:4" ht="15" hidden="1" customHeight="1" x14ac:dyDescent="0.25">
      <c r="A314" s="307"/>
      <c r="B314" s="307"/>
      <c r="C314" s="485"/>
      <c r="D314" s="485"/>
    </row>
    <row r="315" spans="1:4" ht="15" hidden="1" customHeight="1" x14ac:dyDescent="0.25">
      <c r="A315" s="307" t="s">
        <v>964</v>
      </c>
      <c r="B315" s="307">
        <v>0.5</v>
      </c>
      <c r="C315" s="484">
        <f>IF('5. Fert. def. x usuario'!E228="Y",B315,)</f>
        <v>0</v>
      </c>
      <c r="D315" s="484"/>
    </row>
    <row r="316" spans="1:4" ht="15" hidden="1" customHeight="1" x14ac:dyDescent="0.25">
      <c r="A316" s="307" t="s">
        <v>965</v>
      </c>
      <c r="B316" s="307">
        <v>1.4</v>
      </c>
      <c r="C316" s="484">
        <f>IF('5. Fert. def. x usuario'!F228="Y",B316,)</f>
        <v>0</v>
      </c>
      <c r="D316" s="484"/>
    </row>
    <row r="317" spans="1:4" ht="15" hidden="1" customHeight="1" x14ac:dyDescent="0.25">
      <c r="A317" s="307" t="s">
        <v>966</v>
      </c>
      <c r="B317" s="185">
        <f>AVERAGE(B315:B316)</f>
        <v>0.95</v>
      </c>
      <c r="C317" s="484">
        <f>SUM(C315:D316)</f>
        <v>0</v>
      </c>
      <c r="D317" s="484"/>
    </row>
    <row r="318" spans="1:4" ht="15" hidden="1" customHeight="1" x14ac:dyDescent="0.25">
      <c r="A318" s="307"/>
      <c r="B318" s="307"/>
      <c r="C318" s="483">
        <f>IF(C317=0, B317, C317)</f>
        <v>0.95</v>
      </c>
      <c r="D318" s="483"/>
    </row>
    <row r="319" spans="1:4" ht="15" hidden="1" customHeight="1" x14ac:dyDescent="0.25">
      <c r="A319" s="307"/>
      <c r="B319" s="307"/>
      <c r="C319" s="485"/>
      <c r="D319" s="485"/>
    </row>
    <row r="320" spans="1:4" ht="15" hidden="1" customHeight="1" x14ac:dyDescent="0.25">
      <c r="A320" s="307" t="s">
        <v>967</v>
      </c>
      <c r="B320" s="307"/>
      <c r="C320" s="483">
        <v>0.9</v>
      </c>
      <c r="D320" s="483"/>
    </row>
    <row r="321" spans="1:4" ht="15" hidden="1" customHeight="1" x14ac:dyDescent="0.25">
      <c r="A321" s="307" t="s">
        <v>968</v>
      </c>
      <c r="B321" s="307"/>
      <c r="C321" s="483">
        <v>1</v>
      </c>
      <c r="D321" s="483"/>
    </row>
    <row r="322" spans="1:4" ht="15" hidden="1" customHeight="1" x14ac:dyDescent="0.25">
      <c r="A322" s="307" t="s">
        <v>969</v>
      </c>
      <c r="B322" s="307"/>
      <c r="C322" s="483"/>
      <c r="D322" s="483"/>
    </row>
    <row r="323" spans="1:4" ht="15" hidden="1" customHeight="1" x14ac:dyDescent="0.25">
      <c r="A323" s="307" t="s">
        <v>970</v>
      </c>
      <c r="B323" s="307"/>
      <c r="C323" s="483">
        <v>1.9</v>
      </c>
      <c r="D323" s="483"/>
    </row>
    <row r="324" spans="1:4" ht="15" hidden="1" customHeight="1" x14ac:dyDescent="0.25">
      <c r="A324" s="307" t="s">
        <v>971</v>
      </c>
      <c r="B324" s="307"/>
      <c r="C324" s="483">
        <v>0.2</v>
      </c>
      <c r="D324" s="483"/>
    </row>
    <row r="325" spans="1:4" ht="15" hidden="1" customHeight="1" x14ac:dyDescent="0.25">
      <c r="A325" s="307" t="s">
        <v>972</v>
      </c>
      <c r="B325" s="307"/>
      <c r="C325" s="483">
        <v>1.8</v>
      </c>
      <c r="D325" s="483"/>
    </row>
    <row r="326" spans="1:4" ht="15" hidden="1" customHeight="1" x14ac:dyDescent="0.25">
      <c r="A326" s="307" t="s">
        <v>973</v>
      </c>
      <c r="B326" s="307"/>
      <c r="C326" s="483">
        <v>2.9</v>
      </c>
      <c r="D326" s="483"/>
    </row>
    <row r="327" spans="1:4" ht="15" hidden="1" customHeight="1" x14ac:dyDescent="0.25"/>
    <row r="328" spans="1:4" ht="15" hidden="1" customHeight="1" x14ac:dyDescent="0.25">
      <c r="A328" s="306" t="s">
        <v>974</v>
      </c>
      <c r="B328" s="306"/>
      <c r="C328" s="306"/>
      <c r="D328" s="306"/>
    </row>
    <row r="329" spans="1:4" ht="15" hidden="1" customHeight="1" x14ac:dyDescent="0.25">
      <c r="A329" s="307"/>
      <c r="B329" s="36" t="s">
        <v>975</v>
      </c>
      <c r="C329" s="487" t="s">
        <v>976</v>
      </c>
      <c r="D329" s="487"/>
    </row>
    <row r="330" spans="1:4" ht="15" hidden="1" customHeight="1" x14ac:dyDescent="0.25">
      <c r="A330" s="307" t="s">
        <v>977</v>
      </c>
      <c r="B330" s="185">
        <v>3.3</v>
      </c>
      <c r="C330" s="484">
        <f>IF('5. Fert. def. x usuario'!E250="Y",B330,)</f>
        <v>0</v>
      </c>
      <c r="D330" s="484"/>
    </row>
    <row r="331" spans="1:4" ht="15" hidden="1" customHeight="1" x14ac:dyDescent="0.25">
      <c r="A331" s="307" t="s">
        <v>978</v>
      </c>
      <c r="B331" s="307">
        <v>8.5</v>
      </c>
      <c r="C331" s="484">
        <f>IF('5. Fert. def. x usuario'!F250="Y",B331,)</f>
        <v>0</v>
      </c>
      <c r="D331" s="484"/>
    </row>
    <row r="332" spans="1:4" ht="15" hidden="1" customHeight="1" x14ac:dyDescent="0.25">
      <c r="A332" s="307" t="s">
        <v>979</v>
      </c>
      <c r="B332" s="307">
        <v>2.7</v>
      </c>
      <c r="C332" s="484">
        <f>IF('5. Fert. def. x usuario'!G250="Y",B332,)</f>
        <v>0</v>
      </c>
      <c r="D332" s="484"/>
    </row>
    <row r="333" spans="1:4" ht="15" hidden="1" customHeight="1" x14ac:dyDescent="0.25">
      <c r="A333" s="307" t="s">
        <v>980</v>
      </c>
      <c r="B333" s="307">
        <v>1</v>
      </c>
      <c r="C333" s="484">
        <f>IF('5. Fert. def. x usuario'!H250="Y",B333,)</f>
        <v>0</v>
      </c>
      <c r="D333" s="484"/>
    </row>
    <row r="334" spans="1:4" ht="15" hidden="1" customHeight="1" x14ac:dyDescent="0.25">
      <c r="A334" s="307" t="s">
        <v>981</v>
      </c>
      <c r="B334" s="307">
        <v>7</v>
      </c>
      <c r="C334" s="484">
        <f>IF('5. Fert. def. x usuario'!I250="Y",B334,)</f>
        <v>0</v>
      </c>
      <c r="D334" s="484"/>
    </row>
    <row r="335" spans="1:4" ht="15" hidden="1" customHeight="1" x14ac:dyDescent="0.25">
      <c r="A335" s="307" t="s">
        <v>982</v>
      </c>
      <c r="B335" s="307">
        <f>AVERAGE(B330:B334)</f>
        <v>4.5</v>
      </c>
      <c r="C335" s="484">
        <f>SUM(C330:D334)</f>
        <v>0</v>
      </c>
      <c r="D335" s="484"/>
    </row>
    <row r="336" spans="1:4" ht="15" hidden="1" customHeight="1" x14ac:dyDescent="0.25">
      <c r="A336" s="307"/>
      <c r="B336" s="307"/>
      <c r="C336" s="486">
        <f>IF(C335=0, B335, C335)</f>
        <v>4.5</v>
      </c>
      <c r="D336" s="486"/>
    </row>
    <row r="337" spans="1:4" ht="15" hidden="1" customHeight="1" x14ac:dyDescent="0.25">
      <c r="A337" s="307"/>
      <c r="B337" s="307"/>
      <c r="C337" s="485"/>
      <c r="D337" s="485"/>
    </row>
    <row r="338" spans="1:4" ht="15" hidden="1" customHeight="1" x14ac:dyDescent="0.25">
      <c r="A338" s="307" t="s">
        <v>983</v>
      </c>
      <c r="B338" s="307">
        <v>2.7</v>
      </c>
      <c r="C338" s="484">
        <f>IF('5. Fert. def. x usuario'!E252="Y",B338,)</f>
        <v>0</v>
      </c>
      <c r="D338" s="484"/>
    </row>
    <row r="339" spans="1:4" ht="15" hidden="1" customHeight="1" x14ac:dyDescent="0.25">
      <c r="A339" s="307" t="s">
        <v>984</v>
      </c>
      <c r="B339" s="307">
        <v>2</v>
      </c>
      <c r="C339" s="484">
        <f>IF('5. Fert. def. x usuario'!F252="Y",B339,)</f>
        <v>0</v>
      </c>
      <c r="D339" s="484"/>
    </row>
    <row r="340" spans="1:4" ht="15" hidden="1" customHeight="1" x14ac:dyDescent="0.25">
      <c r="A340" s="307" t="s">
        <v>985</v>
      </c>
      <c r="B340" s="307">
        <v>0.2</v>
      </c>
      <c r="C340" s="484">
        <f>IF('5. Fert. def. x usuario'!G252="Y",B340,)</f>
        <v>0</v>
      </c>
      <c r="D340" s="484"/>
    </row>
    <row r="341" spans="1:4" ht="15" hidden="1" customHeight="1" x14ac:dyDescent="0.25">
      <c r="A341" s="307" t="s">
        <v>986</v>
      </c>
      <c r="B341" s="185">
        <f>AVERAGE(B338:B340)</f>
        <v>1.6333333333333335</v>
      </c>
      <c r="C341" s="484">
        <f>SUM(C338:D340)</f>
        <v>0</v>
      </c>
      <c r="D341" s="484"/>
    </row>
    <row r="342" spans="1:4" ht="15" hidden="1" customHeight="1" x14ac:dyDescent="0.25">
      <c r="A342" s="307"/>
      <c r="B342" s="307"/>
      <c r="C342" s="486">
        <f>IF(C341=0, B341, C341)</f>
        <v>1.6333333333333335</v>
      </c>
      <c r="D342" s="486"/>
    </row>
    <row r="343" spans="1:4" ht="15" hidden="1" customHeight="1" x14ac:dyDescent="0.25">
      <c r="A343" s="307"/>
      <c r="B343" s="307"/>
      <c r="C343" s="485"/>
      <c r="D343" s="485"/>
    </row>
    <row r="344" spans="1:4" ht="15" hidden="1" customHeight="1" x14ac:dyDescent="0.25">
      <c r="A344" s="307" t="s">
        <v>987</v>
      </c>
      <c r="B344" s="307">
        <v>0.5</v>
      </c>
      <c r="C344" s="484">
        <f>IF('5. Fert. def. x usuario'!E254="Y",B344,)</f>
        <v>0</v>
      </c>
      <c r="D344" s="484"/>
    </row>
    <row r="345" spans="1:4" ht="15" hidden="1" customHeight="1" x14ac:dyDescent="0.25">
      <c r="A345" s="307" t="s">
        <v>988</v>
      </c>
      <c r="B345" s="307">
        <v>1.4</v>
      </c>
      <c r="C345" s="484">
        <f>IF('5. Fert. def. x usuario'!F254="Y",B345,)</f>
        <v>0</v>
      </c>
      <c r="D345" s="484"/>
    </row>
    <row r="346" spans="1:4" ht="15" hidden="1" customHeight="1" x14ac:dyDescent="0.25">
      <c r="A346" s="307" t="s">
        <v>989</v>
      </c>
      <c r="B346" s="185">
        <f>AVERAGE(B344:B345)</f>
        <v>0.95</v>
      </c>
      <c r="C346" s="484">
        <f>SUM(C344:D345)</f>
        <v>0</v>
      </c>
      <c r="D346" s="484"/>
    </row>
    <row r="347" spans="1:4" ht="15" hidden="1" customHeight="1" x14ac:dyDescent="0.25">
      <c r="A347" s="307"/>
      <c r="B347" s="307"/>
      <c r="C347" s="483">
        <f>IF(C346=0, B346, C346)</f>
        <v>0.95</v>
      </c>
      <c r="D347" s="483"/>
    </row>
    <row r="348" spans="1:4" ht="15" hidden="1" customHeight="1" x14ac:dyDescent="0.25">
      <c r="A348" s="307"/>
      <c r="B348" s="307"/>
      <c r="C348" s="485"/>
      <c r="D348" s="485"/>
    </row>
    <row r="349" spans="1:4" ht="15" hidden="1" customHeight="1" x14ac:dyDescent="0.25">
      <c r="A349" s="307" t="s">
        <v>990</v>
      </c>
      <c r="B349" s="307"/>
      <c r="C349" s="483">
        <v>0.9</v>
      </c>
      <c r="D349" s="483"/>
    </row>
    <row r="350" spans="1:4" ht="15" hidden="1" customHeight="1" x14ac:dyDescent="0.25">
      <c r="A350" s="307" t="s">
        <v>991</v>
      </c>
      <c r="B350" s="307"/>
      <c r="C350" s="483">
        <v>1</v>
      </c>
      <c r="D350" s="483"/>
    </row>
    <row r="351" spans="1:4" ht="15" hidden="1" customHeight="1" x14ac:dyDescent="0.25">
      <c r="A351" s="307" t="s">
        <v>992</v>
      </c>
      <c r="B351" s="307"/>
      <c r="C351" s="483"/>
      <c r="D351" s="483"/>
    </row>
    <row r="352" spans="1:4" ht="15" hidden="1" customHeight="1" x14ac:dyDescent="0.25">
      <c r="A352" s="307" t="s">
        <v>993</v>
      </c>
      <c r="B352" s="307"/>
      <c r="C352" s="483">
        <v>1.9</v>
      </c>
      <c r="D352" s="483"/>
    </row>
    <row r="353" spans="1:4" ht="15" hidden="1" customHeight="1" x14ac:dyDescent="0.25">
      <c r="A353" s="307" t="s">
        <v>994</v>
      </c>
      <c r="B353" s="307"/>
      <c r="C353" s="483">
        <v>0.2</v>
      </c>
      <c r="D353" s="483"/>
    </row>
    <row r="354" spans="1:4" ht="15" hidden="1" customHeight="1" x14ac:dyDescent="0.25">
      <c r="A354" s="307" t="s">
        <v>995</v>
      </c>
      <c r="B354" s="307"/>
      <c r="C354" s="483">
        <v>1.8</v>
      </c>
      <c r="D354" s="483"/>
    </row>
    <row r="355" spans="1:4" ht="15" hidden="1" customHeight="1" x14ac:dyDescent="0.25">
      <c r="A355" s="307" t="s">
        <v>996</v>
      </c>
      <c r="B355" s="307"/>
      <c r="C355" s="483">
        <v>2.9</v>
      </c>
      <c r="D355" s="483"/>
    </row>
  </sheetData>
  <sheetProtection formatCells="0" formatColumns="0" formatRows="0" insertColumns="0" insertRows="0"/>
  <customSheetViews>
    <customSheetView guid="{D046371F-D020-41A3-95B7-6C43C3338B6C}" hiddenRows="1" topLeftCell="A79">
      <selection activeCell="N22" sqref="N22"/>
      <pageMargins left="0.7" right="0.7" top="0.75" bottom="0.75" header="0.3" footer="0.3"/>
      <pageSetup orientation="portrait" r:id="rId1"/>
    </customSheetView>
    <customSheetView guid="{E65377FD-65C5-4E48-ADBC-1C49981F2400}" topLeftCell="A52">
      <selection activeCell="F6" sqref="F6"/>
      <pageMargins left="0.7" right="0.7" top="0.75" bottom="0.75" header="0.3" footer="0.3"/>
      <pageSetup orientation="portrait" r:id="rId2"/>
    </customSheetView>
    <customSheetView guid="{DEC59C64-1FAA-4885-B93C-7255F7DAE82A}" hiddenRows="1" topLeftCell="A52">
      <selection activeCell="F67" sqref="F67"/>
      <pageMargins left="0.7" right="0.7" top="0.75" bottom="0.75" header="0.3" footer="0.3"/>
      <pageSetup orientation="portrait" r:id="rId3"/>
    </customSheetView>
  </customSheetViews>
  <mergeCells count="278">
    <mergeCell ref="C110:D110"/>
    <mergeCell ref="C111:D111"/>
    <mergeCell ref="C112:D112"/>
    <mergeCell ref="C113:D113"/>
    <mergeCell ref="C114:D114"/>
    <mergeCell ref="C115:D115"/>
    <mergeCell ref="C123:D123"/>
    <mergeCell ref="C121:D121"/>
    <mergeCell ref="C122:D122"/>
    <mergeCell ref="C116:D116"/>
    <mergeCell ref="C117:D117"/>
    <mergeCell ref="C118:D118"/>
    <mergeCell ref="C119:D119"/>
    <mergeCell ref="C120:D120"/>
    <mergeCell ref="C101:D101"/>
    <mergeCell ref="C102:D102"/>
    <mergeCell ref="C103:D103"/>
    <mergeCell ref="C104:D104"/>
    <mergeCell ref="C105:D105"/>
    <mergeCell ref="C106:D106"/>
    <mergeCell ref="C107:D107"/>
    <mergeCell ref="C108:D108"/>
    <mergeCell ref="C109:D109"/>
    <mergeCell ref="C86:D86"/>
    <mergeCell ref="C87:D87"/>
    <mergeCell ref="C97:D97"/>
    <mergeCell ref="C98:D98"/>
    <mergeCell ref="C99:D99"/>
    <mergeCell ref="C100:D100"/>
    <mergeCell ref="C88:D88"/>
    <mergeCell ref="C89:D89"/>
    <mergeCell ref="C90:D90"/>
    <mergeCell ref="C91:D91"/>
    <mergeCell ref="C92:D92"/>
    <mergeCell ref="C77:D77"/>
    <mergeCell ref="C78:D78"/>
    <mergeCell ref="C79:D79"/>
    <mergeCell ref="C80:D80"/>
    <mergeCell ref="C81:D81"/>
    <mergeCell ref="C82:D82"/>
    <mergeCell ref="C83:D83"/>
    <mergeCell ref="C84:D84"/>
    <mergeCell ref="C85:D85"/>
    <mergeCell ref="C126:D126"/>
    <mergeCell ref="C127:D127"/>
    <mergeCell ref="C128:D128"/>
    <mergeCell ref="C129:D129"/>
    <mergeCell ref="C130:D130"/>
    <mergeCell ref="A3:F3"/>
    <mergeCell ref="E18:F18"/>
    <mergeCell ref="E19:F19"/>
    <mergeCell ref="E20:F20"/>
    <mergeCell ref="E21:F21"/>
    <mergeCell ref="E22:F22"/>
    <mergeCell ref="E23:F23"/>
    <mergeCell ref="E24:F24"/>
    <mergeCell ref="C66:D66"/>
    <mergeCell ref="C67:D67"/>
    <mergeCell ref="C68:D68"/>
    <mergeCell ref="C69:D69"/>
    <mergeCell ref="C70:D70"/>
    <mergeCell ref="C71:D71"/>
    <mergeCell ref="C72:D72"/>
    <mergeCell ref="C73:D73"/>
    <mergeCell ref="C74:D74"/>
    <mergeCell ref="C75:D75"/>
    <mergeCell ref="C76:D76"/>
    <mergeCell ref="C136:D136"/>
    <mergeCell ref="C137:D137"/>
    <mergeCell ref="C138:D138"/>
    <mergeCell ref="C139:D139"/>
    <mergeCell ref="C140:D140"/>
    <mergeCell ref="C131:D131"/>
    <mergeCell ref="C132:D132"/>
    <mergeCell ref="C133:D133"/>
    <mergeCell ref="C134:D134"/>
    <mergeCell ref="C135:D135"/>
    <mergeCell ref="C146:D146"/>
    <mergeCell ref="C147:D147"/>
    <mergeCell ref="C148:D148"/>
    <mergeCell ref="C149:D149"/>
    <mergeCell ref="C150:D150"/>
    <mergeCell ref="C141:D141"/>
    <mergeCell ref="C142:D142"/>
    <mergeCell ref="C143:D143"/>
    <mergeCell ref="C144:D144"/>
    <mergeCell ref="C145:D145"/>
    <mergeCell ref="C158:D158"/>
    <mergeCell ref="C159:D159"/>
    <mergeCell ref="C160:D160"/>
    <mergeCell ref="C161:D161"/>
    <mergeCell ref="C162:D162"/>
    <mergeCell ref="C151:D151"/>
    <mergeCell ref="C152:D152"/>
    <mergeCell ref="C155:D155"/>
    <mergeCell ref="C156:D156"/>
    <mergeCell ref="C157:D157"/>
    <mergeCell ref="C168:D168"/>
    <mergeCell ref="C169:D169"/>
    <mergeCell ref="C170:D170"/>
    <mergeCell ref="C171:D171"/>
    <mergeCell ref="C172:D172"/>
    <mergeCell ref="C163:D163"/>
    <mergeCell ref="C164:D164"/>
    <mergeCell ref="C165:D165"/>
    <mergeCell ref="C166:D166"/>
    <mergeCell ref="C167:D167"/>
    <mergeCell ref="C178:D178"/>
    <mergeCell ref="C179:D179"/>
    <mergeCell ref="C180:D180"/>
    <mergeCell ref="C181:D181"/>
    <mergeCell ref="C184:D184"/>
    <mergeCell ref="C173:D173"/>
    <mergeCell ref="C174:D174"/>
    <mergeCell ref="C175:D175"/>
    <mergeCell ref="C176:D176"/>
    <mergeCell ref="C177:D177"/>
    <mergeCell ref="C190:D190"/>
    <mergeCell ref="C191:D191"/>
    <mergeCell ref="C192:D192"/>
    <mergeCell ref="C193:D193"/>
    <mergeCell ref="C194:D194"/>
    <mergeCell ref="C185:D185"/>
    <mergeCell ref="C186:D186"/>
    <mergeCell ref="C187:D187"/>
    <mergeCell ref="C188:D188"/>
    <mergeCell ref="C189:D189"/>
    <mergeCell ref="C200:D200"/>
    <mergeCell ref="C201:D201"/>
    <mergeCell ref="C202:D202"/>
    <mergeCell ref="C203:D203"/>
    <mergeCell ref="C204:D204"/>
    <mergeCell ref="C195:D195"/>
    <mergeCell ref="C196:D196"/>
    <mergeCell ref="C197:D197"/>
    <mergeCell ref="C198:D198"/>
    <mergeCell ref="C199:D199"/>
    <mergeCell ref="C210:D210"/>
    <mergeCell ref="C213:D213"/>
    <mergeCell ref="C214:D214"/>
    <mergeCell ref="C215:D215"/>
    <mergeCell ref="C216:D216"/>
    <mergeCell ref="C205:D205"/>
    <mergeCell ref="C206:D206"/>
    <mergeCell ref="C207:D207"/>
    <mergeCell ref="C208:D208"/>
    <mergeCell ref="C209:D209"/>
    <mergeCell ref="C222:D222"/>
    <mergeCell ref="C223:D223"/>
    <mergeCell ref="C224:D224"/>
    <mergeCell ref="C225:D225"/>
    <mergeCell ref="C226:D226"/>
    <mergeCell ref="C217:D217"/>
    <mergeCell ref="C218:D218"/>
    <mergeCell ref="C219:D219"/>
    <mergeCell ref="C220:D220"/>
    <mergeCell ref="C221:D221"/>
    <mergeCell ref="C232:D232"/>
    <mergeCell ref="C233:D233"/>
    <mergeCell ref="C234:D234"/>
    <mergeCell ref="C235:D235"/>
    <mergeCell ref="C236:D236"/>
    <mergeCell ref="C227:D227"/>
    <mergeCell ref="C228:D228"/>
    <mergeCell ref="C229:D229"/>
    <mergeCell ref="C230:D230"/>
    <mergeCell ref="C231:D231"/>
    <mergeCell ref="C244:D244"/>
    <mergeCell ref="C245:D245"/>
    <mergeCell ref="C246:D246"/>
    <mergeCell ref="C247:D247"/>
    <mergeCell ref="C248:D248"/>
    <mergeCell ref="C237:D237"/>
    <mergeCell ref="C238:D238"/>
    <mergeCell ref="C239:D239"/>
    <mergeCell ref="C242:D242"/>
    <mergeCell ref="C243:D243"/>
    <mergeCell ref="C254:D254"/>
    <mergeCell ref="C255:D255"/>
    <mergeCell ref="C256:D256"/>
    <mergeCell ref="C257:D257"/>
    <mergeCell ref="C258:D258"/>
    <mergeCell ref="C249:D249"/>
    <mergeCell ref="C250:D250"/>
    <mergeCell ref="C251:D251"/>
    <mergeCell ref="C252:D252"/>
    <mergeCell ref="C253:D253"/>
    <mergeCell ref="C264:D264"/>
    <mergeCell ref="C265:D265"/>
    <mergeCell ref="C266:D266"/>
    <mergeCell ref="C267:D267"/>
    <mergeCell ref="C268:D268"/>
    <mergeCell ref="C259:D259"/>
    <mergeCell ref="C260:D260"/>
    <mergeCell ref="C261:D261"/>
    <mergeCell ref="C262:D262"/>
    <mergeCell ref="C263:D263"/>
    <mergeCell ref="C276:D276"/>
    <mergeCell ref="C277:D277"/>
    <mergeCell ref="C278:D278"/>
    <mergeCell ref="C279:D279"/>
    <mergeCell ref="C280:D280"/>
    <mergeCell ref="C271:D271"/>
    <mergeCell ref="C272:D272"/>
    <mergeCell ref="C273:D273"/>
    <mergeCell ref="C274:D274"/>
    <mergeCell ref="C275:D275"/>
    <mergeCell ref="C286:D286"/>
    <mergeCell ref="C287:D287"/>
    <mergeCell ref="C288:D288"/>
    <mergeCell ref="C289:D289"/>
    <mergeCell ref="C290:D290"/>
    <mergeCell ref="C281:D281"/>
    <mergeCell ref="C282:D282"/>
    <mergeCell ref="C283:D283"/>
    <mergeCell ref="C284:D284"/>
    <mergeCell ref="C285:D285"/>
    <mergeCell ref="C296:D296"/>
    <mergeCell ref="C297:D297"/>
    <mergeCell ref="C300:D300"/>
    <mergeCell ref="C301:D301"/>
    <mergeCell ref="C302:D302"/>
    <mergeCell ref="C291:D291"/>
    <mergeCell ref="C292:D292"/>
    <mergeCell ref="C293:D293"/>
    <mergeCell ref="C294:D294"/>
    <mergeCell ref="C295:D295"/>
    <mergeCell ref="C308:D308"/>
    <mergeCell ref="C309:D309"/>
    <mergeCell ref="C310:D310"/>
    <mergeCell ref="C311:D311"/>
    <mergeCell ref="C312:D312"/>
    <mergeCell ref="C303:D303"/>
    <mergeCell ref="C304:D304"/>
    <mergeCell ref="C305:D305"/>
    <mergeCell ref="C306:D306"/>
    <mergeCell ref="C307:D307"/>
    <mergeCell ref="C318:D318"/>
    <mergeCell ref="C319:D319"/>
    <mergeCell ref="C320:D320"/>
    <mergeCell ref="C321:D321"/>
    <mergeCell ref="C322:D322"/>
    <mergeCell ref="C313:D313"/>
    <mergeCell ref="C314:D314"/>
    <mergeCell ref="C315:D315"/>
    <mergeCell ref="C316:D316"/>
    <mergeCell ref="C317:D317"/>
    <mergeCell ref="C330:D330"/>
    <mergeCell ref="C331:D331"/>
    <mergeCell ref="C332:D332"/>
    <mergeCell ref="C333:D333"/>
    <mergeCell ref="C334:D334"/>
    <mergeCell ref="C323:D323"/>
    <mergeCell ref="C324:D324"/>
    <mergeCell ref="C325:D325"/>
    <mergeCell ref="C326:D326"/>
    <mergeCell ref="C329:D329"/>
    <mergeCell ref="C340:D340"/>
    <mergeCell ref="C341:D341"/>
    <mergeCell ref="C342:D342"/>
    <mergeCell ref="C343:D343"/>
    <mergeCell ref="C344:D344"/>
    <mergeCell ref="C335:D335"/>
    <mergeCell ref="C336:D336"/>
    <mergeCell ref="C337:D337"/>
    <mergeCell ref="C338:D338"/>
    <mergeCell ref="C339:D339"/>
    <mergeCell ref="C355:D355"/>
    <mergeCell ref="C350:D350"/>
    <mergeCell ref="C351:D351"/>
    <mergeCell ref="C352:D352"/>
    <mergeCell ref="C353:D353"/>
    <mergeCell ref="C354:D354"/>
    <mergeCell ref="C345:D345"/>
    <mergeCell ref="C346:D346"/>
    <mergeCell ref="C347:D347"/>
    <mergeCell ref="C348:D348"/>
    <mergeCell ref="C349:D349"/>
  </mergeCells>
  <pageMargins left="0.7" right="0.7" top="0.75" bottom="0.75" header="0.3" footer="0.3"/>
  <pageSetup orientation="portrait" r:id="rId4"/>
  <legacy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249977111117893"/>
  </sheetPr>
  <dimension ref="A1:C17"/>
  <sheetViews>
    <sheetView workbookViewId="0">
      <selection activeCell="N14" sqref="N14"/>
    </sheetView>
  </sheetViews>
  <sheetFormatPr defaultColWidth="9.140625" defaultRowHeight="15" x14ac:dyDescent="0.25"/>
  <cols>
    <col min="1" max="1" width="20.7109375" style="11" customWidth="1"/>
    <col min="2" max="2" width="10.5703125" style="11" customWidth="1"/>
    <col min="3" max="16384" width="9.140625" style="11"/>
  </cols>
  <sheetData>
    <row r="1" spans="1:3" x14ac:dyDescent="0.25">
      <c r="A1" s="25" t="s">
        <v>997</v>
      </c>
    </row>
    <row r="2" spans="1:3" x14ac:dyDescent="0.25">
      <c r="A2" s="25"/>
    </row>
    <row r="3" spans="1:3" ht="43.5" customHeight="1" x14ac:dyDescent="0.25">
      <c r="A3" s="494" t="s">
        <v>998</v>
      </c>
      <c r="B3" s="495"/>
    </row>
    <row r="4" spans="1:3" x14ac:dyDescent="0.25">
      <c r="A4" s="27"/>
    </row>
    <row r="5" spans="1:3" x14ac:dyDescent="0.25">
      <c r="A5" s="39"/>
    </row>
    <row r="6" spans="1:3" x14ac:dyDescent="0.25">
      <c r="A6" s="26" t="s">
        <v>999</v>
      </c>
      <c r="B6" s="239">
        <f>'9. Datos de la extractora'!B7</f>
        <v>0</v>
      </c>
      <c r="C6" s="4"/>
    </row>
    <row r="7" spans="1:3" x14ac:dyDescent="0.25">
      <c r="A7" s="26" t="s">
        <v>1000</v>
      </c>
      <c r="B7" s="239">
        <f>'9. Datos de la extractora'!B8</f>
        <v>0</v>
      </c>
      <c r="C7" s="4"/>
    </row>
    <row r="8" spans="1:3" x14ac:dyDescent="0.25">
      <c r="A8" s="26"/>
      <c r="B8" s="28"/>
    </row>
    <row r="9" spans="1:3" ht="39.75" customHeight="1" x14ac:dyDescent="0.25">
      <c r="A9" s="38" t="s">
        <v>1001</v>
      </c>
      <c r="B9" s="29" t="e">
        <f>1/(1+B7/B6)*100</f>
        <v>#DIV/0!</v>
      </c>
    </row>
    <row r="10" spans="1:3" ht="39.75" customHeight="1" x14ac:dyDescent="0.25">
      <c r="A10" s="38" t="s">
        <v>1002</v>
      </c>
      <c r="B10" s="29" t="e">
        <f>100-B9</f>
        <v>#DIV/0!</v>
      </c>
    </row>
    <row r="11" spans="1:3" x14ac:dyDescent="0.25">
      <c r="A11" s="27"/>
      <c r="B11" s="18"/>
    </row>
    <row r="12" spans="1:3" x14ac:dyDescent="0.25">
      <c r="A12" s="39"/>
      <c r="B12" s="18"/>
    </row>
    <row r="13" spans="1:3" x14ac:dyDescent="0.25">
      <c r="A13" s="26"/>
      <c r="B13" s="4"/>
      <c r="C13" s="4"/>
    </row>
    <row r="14" spans="1:3" x14ac:dyDescent="0.25">
      <c r="A14"/>
      <c r="B14" s="4"/>
    </row>
    <row r="16" spans="1:3" x14ac:dyDescent="0.25">
      <c r="A16" s="38"/>
      <c r="B16" s="29"/>
    </row>
    <row r="17" spans="1:2" x14ac:dyDescent="0.25">
      <c r="A17" s="38"/>
      <c r="B17" s="29"/>
    </row>
  </sheetData>
  <customSheetViews>
    <customSheetView guid="{D046371F-D020-41A3-95B7-6C43C3338B6C}">
      <selection activeCell="N14" sqref="N14"/>
      <pageMargins left="0.7" right="0.7" top="0.75" bottom="0.75" header="0.3" footer="0.3"/>
      <pageSetup orientation="portrait" r:id="rId1"/>
    </customSheetView>
    <customSheetView guid="{E65377FD-65C5-4E48-ADBC-1C49981F2400}">
      <selection activeCell="F9" sqref="F9"/>
      <pageMargins left="0.7" right="0.7" top="0.75" bottom="0.75" header="0.3" footer="0.3"/>
      <pageSetup orientation="portrait" r:id="rId2"/>
    </customSheetView>
    <customSheetView guid="{DEC59C64-1FAA-4885-B93C-7255F7DAE82A}">
      <selection activeCell="D1" sqref="D1"/>
      <pageMargins left="0.7" right="0.7" top="0.75" bottom="0.75" header="0.3" footer="0.3"/>
      <pageSetup orientation="portrait" r:id="rId3"/>
    </customSheetView>
  </customSheetViews>
  <mergeCells count="1">
    <mergeCell ref="A3:B3"/>
  </mergeCells>
  <pageMargins left="0.7" right="0.7" top="0.75" bottom="0.75" header="0.3" footer="0.3"/>
  <pageSetup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249977111117893"/>
  </sheetPr>
  <dimension ref="A1:Y42"/>
  <sheetViews>
    <sheetView showGridLines="0" tabSelected="1" topLeftCell="A43" workbookViewId="0">
      <selection activeCell="K68" sqref="K68"/>
    </sheetView>
  </sheetViews>
  <sheetFormatPr defaultColWidth="9.140625" defaultRowHeight="12.75" x14ac:dyDescent="0.2"/>
  <cols>
    <col min="1" max="1" width="4.85546875" style="341" customWidth="1"/>
    <col min="2" max="16384" width="9.140625" style="339"/>
  </cols>
  <sheetData>
    <row r="1" spans="1:25" ht="42.75" customHeight="1" x14ac:dyDescent="0.5">
      <c r="A1" s="337" t="s">
        <v>1003</v>
      </c>
    </row>
    <row r="3" spans="1:25" s="336" customFormat="1" ht="16.5" customHeight="1" x14ac:dyDescent="0.25">
      <c r="A3" s="343">
        <v>1</v>
      </c>
      <c r="B3" s="344" t="s">
        <v>1004</v>
      </c>
      <c r="C3" s="344"/>
      <c r="D3" s="344"/>
      <c r="E3" s="344"/>
      <c r="F3" s="344"/>
      <c r="G3" s="344"/>
      <c r="H3" s="344"/>
      <c r="I3" s="344"/>
      <c r="J3" s="344"/>
      <c r="K3" s="344"/>
      <c r="L3" s="344"/>
      <c r="M3" s="344"/>
      <c r="N3" s="344"/>
      <c r="O3" s="344"/>
      <c r="P3" s="344"/>
      <c r="Q3" s="344"/>
      <c r="R3" s="344"/>
      <c r="S3" s="344"/>
      <c r="T3" s="344"/>
      <c r="U3" s="344"/>
      <c r="V3" s="344"/>
      <c r="W3" s="344"/>
      <c r="X3" s="344"/>
      <c r="Y3" s="344"/>
    </row>
    <row r="4" spans="1:25" s="336" customFormat="1" ht="16.5" customHeight="1" x14ac:dyDescent="0.25">
      <c r="A4" s="343">
        <v>2</v>
      </c>
      <c r="B4" s="345" t="s">
        <v>1005</v>
      </c>
      <c r="C4" s="344"/>
      <c r="D4" s="344"/>
      <c r="E4" s="344"/>
      <c r="F4" s="344"/>
      <c r="G4" s="344"/>
      <c r="H4" s="344"/>
      <c r="I4" s="344"/>
      <c r="J4" s="344"/>
      <c r="K4" s="344"/>
      <c r="L4" s="344"/>
      <c r="M4" s="344"/>
      <c r="N4" s="344"/>
      <c r="O4" s="344"/>
      <c r="P4" s="344"/>
      <c r="Q4" s="344"/>
      <c r="R4" s="344"/>
      <c r="S4" s="344"/>
      <c r="T4" s="344"/>
      <c r="U4" s="344"/>
      <c r="V4" s="344"/>
      <c r="W4" s="344"/>
      <c r="X4" s="344"/>
      <c r="Y4" s="344"/>
    </row>
    <row r="5" spans="1:25" s="336" customFormat="1" ht="16.5" customHeight="1" x14ac:dyDescent="0.25">
      <c r="A5" s="343">
        <v>3</v>
      </c>
      <c r="B5" s="344" t="s">
        <v>1006</v>
      </c>
      <c r="C5" s="344"/>
      <c r="D5" s="344"/>
      <c r="E5" s="344"/>
      <c r="F5" s="344"/>
      <c r="G5" s="344"/>
      <c r="H5" s="344"/>
      <c r="I5" s="344"/>
      <c r="J5" s="344"/>
      <c r="K5" s="344"/>
      <c r="L5" s="344"/>
      <c r="M5" s="344"/>
      <c r="N5" s="344"/>
      <c r="O5" s="344"/>
      <c r="P5" s="344"/>
      <c r="Q5" s="344"/>
      <c r="R5" s="344"/>
      <c r="S5" s="344"/>
      <c r="T5" s="344"/>
      <c r="U5" s="344"/>
      <c r="V5" s="344"/>
      <c r="W5" s="344"/>
      <c r="X5" s="344"/>
      <c r="Y5" s="344"/>
    </row>
    <row r="6" spans="1:25" s="336" customFormat="1" ht="16.5" customHeight="1" x14ac:dyDescent="0.25">
      <c r="A6" s="343">
        <v>4</v>
      </c>
      <c r="B6" s="344" t="s">
        <v>1007</v>
      </c>
      <c r="C6" s="344"/>
      <c r="D6" s="344"/>
      <c r="E6" s="344"/>
      <c r="F6" s="344"/>
      <c r="G6" s="344"/>
      <c r="H6" s="344"/>
      <c r="I6" s="344"/>
      <c r="J6" s="344"/>
      <c r="K6" s="344"/>
      <c r="L6" s="344"/>
      <c r="M6" s="344"/>
      <c r="N6" s="344"/>
      <c r="O6" s="344"/>
      <c r="P6" s="344"/>
      <c r="Q6" s="344"/>
      <c r="R6" s="344"/>
      <c r="S6" s="344"/>
      <c r="T6" s="344"/>
      <c r="U6" s="344"/>
      <c r="V6" s="344"/>
      <c r="W6" s="344"/>
      <c r="X6" s="344"/>
      <c r="Y6" s="344"/>
    </row>
    <row r="7" spans="1:25" s="336" customFormat="1" ht="16.5" customHeight="1" x14ac:dyDescent="0.25">
      <c r="A7" s="343">
        <v>5</v>
      </c>
      <c r="B7" s="344" t="s">
        <v>1008</v>
      </c>
      <c r="C7" s="344"/>
      <c r="D7" s="344"/>
      <c r="E7" s="344"/>
      <c r="F7" s="344"/>
      <c r="G7" s="344"/>
      <c r="H7" s="344"/>
      <c r="I7" s="344"/>
      <c r="J7" s="344"/>
      <c r="K7" s="344"/>
      <c r="L7" s="344"/>
      <c r="M7" s="344"/>
      <c r="N7" s="344"/>
      <c r="O7" s="344"/>
      <c r="P7" s="344"/>
      <c r="Q7" s="344"/>
      <c r="R7" s="344"/>
      <c r="S7" s="344"/>
      <c r="T7" s="344"/>
      <c r="U7" s="344"/>
      <c r="V7" s="344"/>
      <c r="W7" s="344"/>
      <c r="X7" s="344"/>
      <c r="Y7" s="344"/>
    </row>
    <row r="8" spans="1:25" s="336" customFormat="1" ht="16.5" customHeight="1" x14ac:dyDescent="0.25">
      <c r="A8" s="343">
        <v>6</v>
      </c>
      <c r="B8" s="344" t="s">
        <v>1009</v>
      </c>
      <c r="C8" s="344"/>
      <c r="D8" s="344"/>
      <c r="E8" s="344"/>
      <c r="F8" s="344"/>
      <c r="G8" s="344"/>
      <c r="H8" s="344"/>
      <c r="I8" s="344"/>
      <c r="J8" s="344"/>
      <c r="K8" s="344"/>
      <c r="L8" s="344"/>
      <c r="M8" s="344"/>
      <c r="N8" s="344"/>
      <c r="O8" s="344"/>
      <c r="P8" s="344"/>
      <c r="Q8" s="344"/>
      <c r="R8" s="344"/>
      <c r="S8" s="344"/>
      <c r="T8" s="344"/>
      <c r="U8" s="344"/>
      <c r="V8" s="344"/>
      <c r="W8" s="344"/>
      <c r="X8" s="344"/>
      <c r="Y8" s="344"/>
    </row>
    <row r="9" spans="1:25" s="336" customFormat="1" ht="16.5" customHeight="1" x14ac:dyDescent="0.25">
      <c r="A9" s="343">
        <v>7</v>
      </c>
      <c r="B9" s="344" t="s">
        <v>1010</v>
      </c>
      <c r="C9" s="344"/>
      <c r="D9" s="344"/>
      <c r="E9" s="344"/>
      <c r="F9" s="344"/>
      <c r="G9" s="344"/>
      <c r="H9" s="344"/>
      <c r="I9" s="344"/>
      <c r="J9" s="344"/>
      <c r="K9" s="344"/>
      <c r="L9" s="344"/>
      <c r="M9" s="344"/>
      <c r="N9" s="344"/>
      <c r="O9" s="344"/>
      <c r="P9" s="344"/>
      <c r="Q9" s="344"/>
      <c r="R9" s="344"/>
      <c r="S9" s="344"/>
      <c r="T9" s="344"/>
      <c r="U9" s="344"/>
      <c r="V9" s="344"/>
      <c r="W9" s="344"/>
      <c r="X9" s="344"/>
      <c r="Y9" s="344"/>
    </row>
    <row r="10" spans="1:25" s="336" customFormat="1" ht="16.5" customHeight="1" x14ac:dyDescent="0.25">
      <c r="A10" s="343">
        <v>8</v>
      </c>
      <c r="B10" s="345" t="s">
        <v>1011</v>
      </c>
      <c r="C10" s="344"/>
      <c r="D10" s="344"/>
      <c r="E10" s="344"/>
      <c r="F10" s="344"/>
      <c r="G10" s="344"/>
      <c r="H10" s="344"/>
      <c r="I10" s="344"/>
      <c r="J10" s="344"/>
      <c r="K10" s="344"/>
      <c r="L10" s="344"/>
      <c r="M10" s="344"/>
      <c r="N10" s="344"/>
      <c r="O10" s="344"/>
      <c r="P10" s="344"/>
      <c r="Q10" s="344"/>
      <c r="R10" s="344"/>
      <c r="S10" s="344"/>
      <c r="T10" s="344"/>
      <c r="U10" s="344"/>
      <c r="V10" s="344"/>
      <c r="W10" s="344"/>
      <c r="X10" s="344"/>
      <c r="Y10" s="344"/>
    </row>
    <row r="11" spans="1:25" s="336" customFormat="1" ht="16.5" customHeight="1" x14ac:dyDescent="0.25">
      <c r="A11" s="343">
        <v>9</v>
      </c>
      <c r="B11" s="344" t="s">
        <v>1012</v>
      </c>
      <c r="C11" s="344"/>
      <c r="D11" s="344"/>
      <c r="E11" s="344"/>
      <c r="F11" s="344"/>
      <c r="G11" s="344"/>
      <c r="H11" s="344"/>
      <c r="I11" s="344"/>
      <c r="J11" s="344"/>
      <c r="K11" s="344"/>
      <c r="L11" s="344"/>
      <c r="M11" s="344"/>
      <c r="N11" s="344"/>
      <c r="O11" s="344"/>
      <c r="P11" s="344"/>
      <c r="Q11" s="344"/>
      <c r="R11" s="344"/>
      <c r="S11" s="344"/>
      <c r="T11" s="344"/>
      <c r="U11" s="344"/>
      <c r="V11" s="344"/>
      <c r="W11" s="344"/>
      <c r="X11" s="344"/>
      <c r="Y11" s="344"/>
    </row>
    <row r="12" spans="1:25" s="336" customFormat="1" ht="16.5" customHeight="1" x14ac:dyDescent="0.25">
      <c r="A12" s="343">
        <v>10</v>
      </c>
      <c r="B12" s="344" t="s">
        <v>1013</v>
      </c>
      <c r="C12" s="344"/>
      <c r="D12" s="344"/>
      <c r="E12" s="344"/>
      <c r="F12" s="344"/>
      <c r="G12" s="344"/>
      <c r="H12" s="344"/>
      <c r="I12" s="344"/>
      <c r="J12" s="344"/>
      <c r="K12" s="344"/>
      <c r="L12" s="344"/>
      <c r="M12" s="344"/>
      <c r="N12" s="344"/>
      <c r="O12" s="344"/>
      <c r="P12" s="344"/>
      <c r="Q12" s="344"/>
      <c r="R12" s="344"/>
      <c r="S12" s="344"/>
      <c r="T12" s="344"/>
      <c r="U12" s="344"/>
      <c r="V12" s="344"/>
      <c r="W12" s="344"/>
      <c r="X12" s="344"/>
      <c r="Y12" s="344"/>
    </row>
    <row r="13" spans="1:25" s="336" customFormat="1" ht="16.5" customHeight="1" x14ac:dyDescent="0.25">
      <c r="A13" s="343">
        <v>11</v>
      </c>
      <c r="B13" s="346" t="s">
        <v>1014</v>
      </c>
      <c r="C13" s="344"/>
      <c r="D13" s="344"/>
      <c r="E13" s="344"/>
      <c r="F13" s="344"/>
      <c r="G13" s="344"/>
      <c r="H13" s="344"/>
      <c r="I13" s="344"/>
      <c r="J13" s="344"/>
      <c r="K13" s="344"/>
      <c r="L13" s="344"/>
      <c r="M13" s="344"/>
      <c r="N13" s="344"/>
      <c r="O13" s="344"/>
      <c r="P13" s="344"/>
      <c r="Q13" s="344"/>
      <c r="R13" s="344"/>
      <c r="S13" s="344"/>
      <c r="T13" s="344"/>
      <c r="U13" s="344"/>
      <c r="V13" s="344"/>
      <c r="W13" s="344"/>
      <c r="X13" s="344"/>
      <c r="Y13" s="344"/>
    </row>
    <row r="14" spans="1:25" s="336" customFormat="1" ht="16.5" customHeight="1" x14ac:dyDescent="0.25">
      <c r="A14" s="343">
        <v>12</v>
      </c>
      <c r="B14" s="344" t="s">
        <v>1015</v>
      </c>
      <c r="C14" s="344"/>
      <c r="D14" s="344"/>
      <c r="E14" s="344"/>
      <c r="F14" s="344"/>
      <c r="G14" s="344"/>
      <c r="H14" s="344"/>
      <c r="I14" s="344"/>
      <c r="J14" s="344"/>
      <c r="K14" s="344"/>
      <c r="L14" s="344"/>
      <c r="M14" s="344"/>
      <c r="N14" s="344"/>
      <c r="O14" s="344"/>
      <c r="P14" s="344"/>
      <c r="Q14" s="344"/>
      <c r="R14" s="344"/>
      <c r="S14" s="344"/>
      <c r="T14" s="344"/>
      <c r="U14" s="344"/>
      <c r="V14" s="344"/>
      <c r="W14" s="344"/>
      <c r="X14" s="344"/>
      <c r="Y14" s="344"/>
    </row>
    <row r="15" spans="1:25" s="336" customFormat="1" ht="16.5" customHeight="1" x14ac:dyDescent="0.25">
      <c r="A15" s="343">
        <v>13</v>
      </c>
      <c r="B15" s="344" t="s">
        <v>1016</v>
      </c>
      <c r="C15" s="344"/>
      <c r="D15" s="344"/>
      <c r="E15" s="344"/>
      <c r="F15" s="344"/>
      <c r="G15" s="344"/>
      <c r="H15" s="344"/>
      <c r="I15" s="344"/>
      <c r="J15" s="344"/>
      <c r="K15" s="344"/>
      <c r="L15" s="344"/>
      <c r="M15" s="344"/>
      <c r="N15" s="344"/>
      <c r="O15" s="344"/>
      <c r="P15" s="344"/>
      <c r="Q15" s="344"/>
      <c r="R15" s="344"/>
      <c r="S15" s="344"/>
      <c r="T15" s="344"/>
      <c r="U15" s="344"/>
      <c r="V15" s="344"/>
      <c r="W15" s="344"/>
      <c r="X15" s="344"/>
      <c r="Y15" s="344"/>
    </row>
    <row r="16" spans="1:25" s="336" customFormat="1" ht="16.5" customHeight="1" x14ac:dyDescent="0.25">
      <c r="A16" s="343">
        <v>14</v>
      </c>
      <c r="B16" s="344" t="s">
        <v>1017</v>
      </c>
      <c r="C16" s="344"/>
      <c r="D16" s="344"/>
      <c r="E16" s="344"/>
      <c r="F16" s="344"/>
      <c r="G16" s="344"/>
      <c r="H16" s="344"/>
      <c r="I16" s="344"/>
      <c r="J16" s="344"/>
      <c r="K16" s="344"/>
      <c r="L16" s="344"/>
      <c r="M16" s="344"/>
      <c r="N16" s="344"/>
      <c r="O16" s="344"/>
      <c r="P16" s="344"/>
      <c r="Q16" s="344"/>
      <c r="R16" s="344"/>
      <c r="S16" s="344"/>
      <c r="T16" s="344"/>
      <c r="U16" s="344"/>
      <c r="V16" s="344"/>
      <c r="W16" s="344"/>
      <c r="X16" s="344"/>
      <c r="Y16" s="344"/>
    </row>
    <row r="17" spans="1:25" s="336" customFormat="1" ht="16.5" customHeight="1" x14ac:dyDescent="0.25">
      <c r="A17" s="343">
        <v>15</v>
      </c>
      <c r="B17" s="344" t="s">
        <v>1018</v>
      </c>
      <c r="C17" s="344"/>
      <c r="D17" s="344"/>
      <c r="E17" s="344"/>
      <c r="F17" s="344"/>
      <c r="G17" s="344"/>
      <c r="H17" s="344"/>
      <c r="I17" s="344"/>
      <c r="J17" s="344"/>
      <c r="K17" s="344"/>
      <c r="L17" s="344"/>
      <c r="M17" s="344"/>
      <c r="N17" s="344"/>
      <c r="O17" s="344"/>
      <c r="P17" s="344"/>
      <c r="Q17" s="344"/>
      <c r="R17" s="344"/>
      <c r="S17" s="344"/>
      <c r="T17" s="344"/>
      <c r="U17" s="344"/>
      <c r="V17" s="344"/>
      <c r="W17" s="344"/>
      <c r="X17" s="344"/>
      <c r="Y17" s="344"/>
    </row>
    <row r="18" spans="1:25" s="336" customFormat="1" ht="16.5" customHeight="1" x14ac:dyDescent="0.25">
      <c r="A18" s="343">
        <v>16</v>
      </c>
      <c r="B18" s="344" t="s">
        <v>1019</v>
      </c>
      <c r="C18" s="344"/>
      <c r="D18" s="344"/>
      <c r="E18" s="344"/>
      <c r="F18" s="344"/>
      <c r="G18" s="344"/>
      <c r="H18" s="344"/>
      <c r="I18" s="344"/>
      <c r="J18" s="344"/>
      <c r="K18" s="344"/>
      <c r="L18" s="344"/>
      <c r="M18" s="344"/>
      <c r="N18" s="344"/>
      <c r="O18" s="344"/>
      <c r="P18" s="344"/>
      <c r="Q18" s="344"/>
      <c r="R18" s="344"/>
      <c r="S18" s="344"/>
      <c r="T18" s="344"/>
      <c r="U18" s="344"/>
      <c r="V18" s="344"/>
      <c r="W18" s="344"/>
      <c r="X18" s="344"/>
      <c r="Y18" s="344"/>
    </row>
    <row r="19" spans="1:25" s="336" customFormat="1" ht="16.5" customHeight="1" x14ac:dyDescent="0.25">
      <c r="A19" s="343">
        <v>17</v>
      </c>
      <c r="B19" s="345" t="s">
        <v>1020</v>
      </c>
      <c r="C19" s="344"/>
      <c r="D19" s="344"/>
      <c r="E19" s="344"/>
      <c r="F19" s="344"/>
      <c r="G19" s="344"/>
      <c r="H19" s="344"/>
      <c r="I19" s="344"/>
      <c r="J19" s="344"/>
      <c r="K19" s="344"/>
      <c r="L19" s="344"/>
      <c r="M19" s="344"/>
      <c r="N19" s="344"/>
      <c r="O19" s="344"/>
      <c r="P19" s="344"/>
      <c r="Q19" s="344"/>
      <c r="R19" s="344"/>
      <c r="S19" s="344"/>
      <c r="T19" s="344"/>
      <c r="U19" s="344"/>
      <c r="V19" s="344"/>
      <c r="W19" s="344"/>
      <c r="X19" s="344"/>
      <c r="Y19" s="344"/>
    </row>
    <row r="20" spans="1:25" s="336" customFormat="1" ht="16.5" customHeight="1" x14ac:dyDescent="0.25">
      <c r="A20" s="343">
        <v>18</v>
      </c>
      <c r="B20" s="345" t="s">
        <v>1021</v>
      </c>
      <c r="C20" s="344"/>
      <c r="D20" s="344"/>
      <c r="E20" s="344"/>
      <c r="F20" s="344"/>
      <c r="G20" s="344"/>
      <c r="H20" s="344"/>
      <c r="I20" s="344"/>
      <c r="J20" s="344"/>
      <c r="K20" s="344"/>
      <c r="L20" s="344"/>
      <c r="M20" s="344"/>
      <c r="N20" s="344"/>
      <c r="O20" s="344"/>
      <c r="P20" s="344"/>
      <c r="Q20" s="344"/>
      <c r="R20" s="344"/>
      <c r="S20" s="344"/>
      <c r="T20" s="344"/>
      <c r="U20" s="344"/>
      <c r="V20" s="344"/>
      <c r="W20" s="344"/>
      <c r="X20" s="344"/>
      <c r="Y20" s="344"/>
    </row>
    <row r="21" spans="1:25" s="336" customFormat="1" ht="16.5" customHeight="1" x14ac:dyDescent="0.25">
      <c r="A21" s="343">
        <v>19</v>
      </c>
      <c r="B21" s="345" t="s">
        <v>1022</v>
      </c>
      <c r="C21" s="344"/>
      <c r="D21" s="344"/>
      <c r="E21" s="344"/>
      <c r="F21" s="344"/>
      <c r="G21" s="344"/>
      <c r="H21" s="344"/>
      <c r="I21" s="344"/>
      <c r="J21" s="344"/>
      <c r="K21" s="344"/>
      <c r="L21" s="344"/>
      <c r="M21" s="344"/>
      <c r="N21" s="344"/>
      <c r="O21" s="344"/>
      <c r="P21" s="344"/>
      <c r="Q21" s="344"/>
      <c r="R21" s="344"/>
      <c r="S21" s="344"/>
      <c r="T21" s="344"/>
      <c r="U21" s="344"/>
      <c r="V21" s="344"/>
      <c r="W21" s="344"/>
      <c r="X21" s="344"/>
      <c r="Y21" s="344"/>
    </row>
    <row r="22" spans="1:25" s="336" customFormat="1" ht="16.5" customHeight="1" x14ac:dyDescent="0.25">
      <c r="A22" s="343">
        <v>20</v>
      </c>
      <c r="B22" s="345" t="s">
        <v>1023</v>
      </c>
      <c r="C22" s="344"/>
      <c r="D22" s="344"/>
      <c r="E22" s="344"/>
      <c r="F22" s="344"/>
      <c r="G22" s="344"/>
      <c r="H22" s="344"/>
      <c r="I22" s="344"/>
      <c r="J22" s="344"/>
      <c r="K22" s="344"/>
      <c r="L22" s="344"/>
      <c r="M22" s="344"/>
      <c r="N22" s="344"/>
      <c r="O22" s="344"/>
      <c r="P22" s="344"/>
      <c r="Q22" s="344"/>
      <c r="R22" s="344"/>
      <c r="S22" s="344"/>
      <c r="T22" s="344"/>
      <c r="U22" s="344"/>
      <c r="V22" s="344"/>
      <c r="W22" s="344"/>
      <c r="X22" s="344"/>
      <c r="Y22" s="344"/>
    </row>
    <row r="23" spans="1:25" s="336" customFormat="1" ht="16.5" customHeight="1" x14ac:dyDescent="0.25">
      <c r="A23" s="343">
        <v>21</v>
      </c>
      <c r="B23" s="344" t="s">
        <v>1024</v>
      </c>
      <c r="C23" s="344"/>
      <c r="D23" s="344"/>
      <c r="E23" s="344"/>
      <c r="F23" s="344"/>
      <c r="G23" s="344"/>
      <c r="H23" s="344"/>
      <c r="I23" s="344"/>
      <c r="J23" s="344"/>
      <c r="K23" s="344"/>
      <c r="L23" s="344"/>
      <c r="M23" s="344"/>
      <c r="N23" s="344"/>
      <c r="O23" s="344"/>
      <c r="P23" s="344"/>
      <c r="Q23" s="344"/>
      <c r="R23" s="344"/>
      <c r="S23" s="344"/>
      <c r="T23" s="344"/>
      <c r="U23" s="344"/>
      <c r="V23" s="344"/>
      <c r="W23" s="344"/>
      <c r="X23" s="344"/>
      <c r="Y23" s="344"/>
    </row>
    <row r="24" spans="1:25" s="336" customFormat="1" ht="16.5" customHeight="1" x14ac:dyDescent="0.25">
      <c r="A24" s="343">
        <v>22</v>
      </c>
      <c r="B24" s="345" t="s">
        <v>1025</v>
      </c>
      <c r="C24" s="344"/>
      <c r="D24" s="344"/>
      <c r="E24" s="344"/>
      <c r="F24" s="344"/>
      <c r="G24" s="344"/>
      <c r="H24" s="344"/>
      <c r="I24" s="344"/>
      <c r="J24" s="344"/>
      <c r="K24" s="344"/>
      <c r="L24" s="344"/>
      <c r="M24" s="344"/>
      <c r="N24" s="344"/>
      <c r="O24" s="344"/>
      <c r="P24" s="344"/>
      <c r="Q24" s="344"/>
      <c r="R24" s="344"/>
      <c r="S24" s="344"/>
      <c r="T24" s="344"/>
      <c r="U24" s="344"/>
      <c r="V24" s="344"/>
      <c r="W24" s="344"/>
      <c r="X24" s="344"/>
      <c r="Y24" s="344"/>
    </row>
    <row r="25" spans="1:25" s="336" customFormat="1" ht="16.5" customHeight="1" x14ac:dyDescent="0.25">
      <c r="A25" s="343">
        <v>23</v>
      </c>
      <c r="B25" s="496" t="s">
        <v>1026</v>
      </c>
      <c r="C25" s="497"/>
      <c r="D25" s="497"/>
      <c r="E25" s="497"/>
      <c r="F25" s="497"/>
      <c r="G25" s="497"/>
      <c r="H25" s="497"/>
      <c r="I25" s="497"/>
      <c r="J25" s="497"/>
      <c r="K25" s="497"/>
      <c r="L25" s="497"/>
      <c r="M25" s="497"/>
      <c r="N25" s="497"/>
      <c r="O25" s="497"/>
      <c r="P25" s="497"/>
      <c r="Q25" s="497"/>
      <c r="R25" s="497"/>
      <c r="S25" s="497"/>
      <c r="T25" s="497"/>
      <c r="U25" s="497"/>
      <c r="V25" s="497"/>
      <c r="W25" s="497"/>
      <c r="X25" s="497"/>
      <c r="Y25" s="497"/>
    </row>
    <row r="26" spans="1:25" s="336" customFormat="1" ht="16.5" customHeight="1" x14ac:dyDescent="0.25">
      <c r="A26" s="343">
        <v>24</v>
      </c>
      <c r="B26" s="345" t="s">
        <v>1027</v>
      </c>
      <c r="C26" s="344"/>
      <c r="D26" s="344"/>
      <c r="E26" s="344"/>
      <c r="F26" s="344"/>
      <c r="G26" s="344"/>
      <c r="H26" s="344"/>
      <c r="I26" s="344"/>
      <c r="J26" s="344"/>
      <c r="K26" s="344"/>
      <c r="L26" s="344"/>
      <c r="M26" s="344"/>
      <c r="N26" s="344"/>
      <c r="O26" s="344"/>
      <c r="P26" s="344"/>
      <c r="Q26" s="344"/>
      <c r="R26" s="344"/>
      <c r="S26" s="344"/>
      <c r="T26" s="344"/>
      <c r="U26" s="344"/>
      <c r="V26" s="344"/>
      <c r="W26" s="344"/>
      <c r="X26" s="344"/>
      <c r="Y26" s="344"/>
    </row>
    <row r="27" spans="1:25" s="336" customFormat="1" ht="16.5" customHeight="1" x14ac:dyDescent="0.25">
      <c r="A27" s="343">
        <v>25</v>
      </c>
      <c r="B27" s="347" t="s">
        <v>1028</v>
      </c>
      <c r="C27" s="344"/>
      <c r="D27" s="344"/>
      <c r="E27" s="344"/>
      <c r="F27" s="344"/>
      <c r="G27" s="344"/>
      <c r="H27" s="344"/>
      <c r="I27" s="344"/>
      <c r="J27" s="344"/>
      <c r="K27" s="344"/>
      <c r="L27" s="344"/>
      <c r="M27" s="344"/>
      <c r="N27" s="344"/>
      <c r="O27" s="344"/>
      <c r="P27" s="344"/>
      <c r="Q27" s="344"/>
      <c r="R27" s="344"/>
      <c r="S27" s="344"/>
      <c r="T27" s="344"/>
      <c r="U27" s="344"/>
      <c r="V27" s="344"/>
      <c r="W27" s="344"/>
      <c r="X27" s="344"/>
      <c r="Y27" s="344"/>
    </row>
    <row r="28" spans="1:25" s="336" customFormat="1" ht="16.5" customHeight="1" x14ac:dyDescent="0.25">
      <c r="A28" s="343">
        <v>26</v>
      </c>
      <c r="B28" s="347" t="s">
        <v>1029</v>
      </c>
      <c r="C28" s="344"/>
      <c r="D28" s="344"/>
      <c r="E28" s="344"/>
      <c r="F28" s="344"/>
      <c r="G28" s="344"/>
      <c r="H28" s="344"/>
      <c r="I28" s="344"/>
      <c r="J28" s="344"/>
      <c r="K28" s="344"/>
      <c r="L28" s="344"/>
      <c r="M28" s="344"/>
      <c r="N28" s="344"/>
      <c r="O28" s="344"/>
      <c r="P28" s="344"/>
      <c r="Q28" s="344"/>
      <c r="R28" s="344"/>
      <c r="S28" s="344"/>
      <c r="T28" s="344"/>
      <c r="U28" s="344"/>
      <c r="V28" s="344"/>
      <c r="W28" s="344"/>
      <c r="X28" s="344"/>
      <c r="Y28" s="344"/>
    </row>
    <row r="29" spans="1:25" s="336" customFormat="1" ht="16.5" customHeight="1" x14ac:dyDescent="0.25">
      <c r="A29" s="343">
        <v>27</v>
      </c>
      <c r="B29" s="344" t="s">
        <v>1030</v>
      </c>
      <c r="C29" s="344"/>
      <c r="D29" s="344"/>
      <c r="E29" s="344"/>
      <c r="F29" s="344"/>
      <c r="G29" s="344"/>
      <c r="H29" s="344"/>
      <c r="I29" s="344"/>
      <c r="J29" s="344"/>
      <c r="K29" s="344"/>
      <c r="L29" s="344"/>
      <c r="M29" s="344"/>
      <c r="N29" s="344"/>
      <c r="O29" s="344"/>
      <c r="P29" s="344"/>
      <c r="Q29" s="344"/>
      <c r="R29" s="344"/>
      <c r="S29" s="344"/>
      <c r="T29" s="344"/>
      <c r="U29" s="344"/>
      <c r="V29" s="344"/>
      <c r="W29" s="344"/>
      <c r="X29" s="344"/>
      <c r="Y29" s="344"/>
    </row>
    <row r="30" spans="1:25" s="336" customFormat="1" ht="16.5" customHeight="1" x14ac:dyDescent="0.25">
      <c r="A30" s="343">
        <v>28</v>
      </c>
      <c r="B30" s="344" t="s">
        <v>1031</v>
      </c>
      <c r="C30" s="344"/>
      <c r="D30" s="344"/>
      <c r="E30" s="344"/>
      <c r="F30" s="344"/>
      <c r="G30" s="344"/>
      <c r="H30" s="344"/>
      <c r="I30" s="344"/>
      <c r="J30" s="344"/>
      <c r="K30" s="344"/>
      <c r="L30" s="344"/>
      <c r="M30" s="344"/>
      <c r="N30" s="344"/>
      <c r="O30" s="344"/>
      <c r="P30" s="344"/>
      <c r="Q30" s="344"/>
      <c r="R30" s="344"/>
      <c r="S30" s="344"/>
      <c r="T30" s="344"/>
      <c r="U30" s="344"/>
      <c r="V30" s="344"/>
      <c r="W30" s="344"/>
      <c r="X30" s="344"/>
      <c r="Y30" s="344"/>
    </row>
    <row r="31" spans="1:25" s="336" customFormat="1" ht="16.5" customHeight="1" x14ac:dyDescent="0.25">
      <c r="A31" s="343">
        <v>29</v>
      </c>
      <c r="B31" s="344" t="s">
        <v>1032</v>
      </c>
      <c r="C31" s="344"/>
      <c r="D31" s="344"/>
      <c r="E31" s="344"/>
      <c r="F31" s="344"/>
      <c r="G31" s="344"/>
      <c r="H31" s="344"/>
      <c r="I31" s="344"/>
      <c r="J31" s="344"/>
      <c r="K31" s="344"/>
      <c r="L31" s="344"/>
      <c r="M31" s="344"/>
      <c r="N31" s="344"/>
      <c r="O31" s="344"/>
      <c r="P31" s="344"/>
      <c r="Q31" s="344"/>
      <c r="R31" s="344"/>
      <c r="S31" s="344"/>
      <c r="T31" s="344"/>
      <c r="U31" s="344"/>
      <c r="V31" s="344"/>
      <c r="W31" s="344"/>
      <c r="X31" s="344"/>
      <c r="Y31" s="344"/>
    </row>
    <row r="32" spans="1:25" s="336" customFormat="1" ht="16.5" customHeight="1" x14ac:dyDescent="0.25">
      <c r="A32" s="348">
        <v>30</v>
      </c>
      <c r="B32" s="349" t="s">
        <v>1033</v>
      </c>
      <c r="C32" s="349"/>
      <c r="D32" s="349"/>
      <c r="E32" s="344"/>
      <c r="F32" s="344"/>
      <c r="G32" s="344"/>
      <c r="H32" s="344"/>
      <c r="I32" s="344"/>
      <c r="J32" s="344"/>
      <c r="K32" s="344"/>
      <c r="L32" s="344"/>
      <c r="M32" s="344"/>
      <c r="N32" s="344"/>
      <c r="O32" s="344"/>
      <c r="P32" s="344"/>
      <c r="Q32" s="344"/>
      <c r="R32" s="344"/>
      <c r="S32" s="344"/>
      <c r="T32" s="344"/>
      <c r="U32" s="344"/>
      <c r="V32" s="344"/>
      <c r="W32" s="344"/>
      <c r="X32" s="344"/>
      <c r="Y32" s="344"/>
    </row>
    <row r="33" spans="1:25" s="336" customFormat="1" ht="16.5" customHeight="1" x14ac:dyDescent="0.25">
      <c r="A33" s="348">
        <v>31</v>
      </c>
      <c r="B33" s="349" t="s">
        <v>1034</v>
      </c>
      <c r="C33" s="349"/>
      <c r="D33" s="349"/>
      <c r="E33" s="344"/>
      <c r="F33" s="344"/>
      <c r="G33" s="344"/>
      <c r="H33" s="344"/>
      <c r="I33" s="344"/>
      <c r="J33" s="344"/>
      <c r="K33" s="344"/>
      <c r="L33" s="344"/>
      <c r="M33" s="344"/>
      <c r="N33" s="344"/>
      <c r="O33" s="344"/>
      <c r="P33" s="344"/>
      <c r="Q33" s="344"/>
      <c r="R33" s="344"/>
      <c r="S33" s="344"/>
      <c r="T33" s="344"/>
      <c r="U33" s="344"/>
      <c r="V33" s="344"/>
      <c r="W33" s="344"/>
      <c r="X33" s="344"/>
      <c r="Y33" s="344"/>
    </row>
    <row r="34" spans="1:25" ht="16.5" customHeight="1" x14ac:dyDescent="0.25">
      <c r="A34" s="342">
        <v>32</v>
      </c>
      <c r="B34" s="139" t="s">
        <v>1035</v>
      </c>
      <c r="C34" s="340"/>
      <c r="D34" s="340"/>
    </row>
    <row r="35" spans="1:25" ht="16.5" customHeight="1" x14ac:dyDescent="0.2">
      <c r="A35" s="341">
        <v>33</v>
      </c>
      <c r="B35" s="349" t="s">
        <v>1036</v>
      </c>
    </row>
    <row r="36" spans="1:25" ht="16.5" customHeight="1" x14ac:dyDescent="0.25">
      <c r="A36" s="341">
        <v>34</v>
      </c>
      <c r="B36" s="139" t="s">
        <v>1037</v>
      </c>
    </row>
    <row r="37" spans="1:25" ht="16.5" customHeight="1" x14ac:dyDescent="0.25">
      <c r="A37" s="341">
        <v>35</v>
      </c>
      <c r="B37" s="23" t="s">
        <v>1038</v>
      </c>
    </row>
    <row r="38" spans="1:25" ht="16.5" customHeight="1" x14ac:dyDescent="0.25">
      <c r="A38" s="341">
        <v>36</v>
      </c>
      <c r="B38" s="23" t="s">
        <v>1039</v>
      </c>
    </row>
    <row r="39" spans="1:25" ht="16.5" customHeight="1" x14ac:dyDescent="0.2"/>
    <row r="42" spans="1:25" ht="15" x14ac:dyDescent="0.25">
      <c r="B42" s="404"/>
    </row>
  </sheetData>
  <sheetProtection formatCells="0" formatColumns="0" formatRows="0" insertColumns="0" insertRows="0"/>
  <customSheetViews>
    <customSheetView guid="{D046371F-D020-41A3-95B7-6C43C3338B6C}" showGridLines="0" topLeftCell="A43">
      <selection activeCell="K68" sqref="K68"/>
      <pageMargins left="0.7" right="0.7" top="0.75" bottom="0.75" header="0.3" footer="0.3"/>
      <pageSetup orientation="portrait" r:id="rId1"/>
    </customSheetView>
    <customSheetView guid="{E65377FD-65C5-4E48-ADBC-1C49981F2400}" topLeftCell="A7">
      <selection activeCell="B28" sqref="B28"/>
      <pageMargins left="0.7" right="0.7" top="0.75" bottom="0.75" header="0.3" footer="0.3"/>
      <pageSetup orientation="portrait" r:id="rId2"/>
    </customSheetView>
    <customSheetView guid="{DEC59C64-1FAA-4885-B93C-7255F7DAE82A}" showGridLines="0">
      <pageMargins left="0.7" right="0.7" top="0.75" bottom="0.75" header="0.3" footer="0.3"/>
      <pageSetup orientation="portrait" r:id="rId3"/>
    </customSheetView>
  </customSheetViews>
  <mergeCells count="1">
    <mergeCell ref="B25:Y25"/>
  </mergeCell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6"/>
  <sheetViews>
    <sheetView showGridLines="0" workbookViewId="0">
      <selection activeCell="E16" sqref="E16"/>
    </sheetView>
  </sheetViews>
  <sheetFormatPr defaultColWidth="9.140625" defaultRowHeight="15" x14ac:dyDescent="0.25"/>
  <cols>
    <col min="1" max="1" width="11.7109375" style="20" customWidth="1"/>
    <col min="2" max="2" width="42.28515625" style="336" customWidth="1"/>
    <col min="3" max="3" width="4.42578125" style="336" customWidth="1"/>
    <col min="4" max="4" width="11.7109375" style="336" customWidth="1"/>
    <col min="5" max="5" width="42.28515625" style="336" customWidth="1"/>
    <col min="6" max="16384" width="9.140625" style="336"/>
  </cols>
  <sheetData>
    <row r="1" spans="1:5" ht="33.75" x14ac:dyDescent="0.5">
      <c r="A1" s="368" t="s">
        <v>1</v>
      </c>
    </row>
    <row r="2" spans="1:5" x14ac:dyDescent="0.25">
      <c r="A2" s="24"/>
    </row>
    <row r="3" spans="1:5" ht="18.75" x14ac:dyDescent="0.3">
      <c r="A3" s="350" t="s">
        <v>2</v>
      </c>
      <c r="B3" s="351" t="s">
        <v>3</v>
      </c>
      <c r="C3" s="352"/>
      <c r="D3" s="350" t="s">
        <v>4</v>
      </c>
      <c r="E3" s="351" t="s">
        <v>5</v>
      </c>
    </row>
    <row r="4" spans="1:5" ht="18.75" x14ac:dyDescent="0.3">
      <c r="A4" s="350" t="s">
        <v>6</v>
      </c>
      <c r="B4" s="351" t="s">
        <v>7</v>
      </c>
      <c r="C4" s="352"/>
      <c r="D4" s="350" t="s">
        <v>8</v>
      </c>
      <c r="E4" s="351" t="s">
        <v>9</v>
      </c>
    </row>
    <row r="5" spans="1:5" ht="18.75" x14ac:dyDescent="0.3">
      <c r="A5" s="353" t="s">
        <v>10</v>
      </c>
      <c r="B5" s="354" t="s">
        <v>11</v>
      </c>
      <c r="C5" s="355"/>
      <c r="D5" s="350" t="s">
        <v>12</v>
      </c>
      <c r="E5" s="351" t="s">
        <v>13</v>
      </c>
    </row>
    <row r="6" spans="1:5" ht="18.75" x14ac:dyDescent="0.3">
      <c r="A6" s="356" t="s">
        <v>14</v>
      </c>
      <c r="B6" s="357" t="s">
        <v>15</v>
      </c>
      <c r="C6" s="355"/>
      <c r="D6" s="350" t="s">
        <v>16</v>
      </c>
      <c r="E6" s="351" t="s">
        <v>17</v>
      </c>
    </row>
    <row r="7" spans="1:5" ht="18.75" x14ac:dyDescent="0.3">
      <c r="A7" s="350" t="s">
        <v>18</v>
      </c>
      <c r="B7" s="351" t="s">
        <v>19</v>
      </c>
      <c r="C7" s="355"/>
      <c r="D7" s="350" t="s">
        <v>20</v>
      </c>
      <c r="E7" s="351" t="s">
        <v>21</v>
      </c>
    </row>
    <row r="8" spans="1:5" ht="18.75" x14ac:dyDescent="0.3">
      <c r="A8" s="350" t="s">
        <v>22</v>
      </c>
      <c r="B8" s="351" t="s">
        <v>23</v>
      </c>
      <c r="C8" s="355"/>
      <c r="D8" s="350" t="s">
        <v>24</v>
      </c>
      <c r="E8" s="413" t="s">
        <v>1047</v>
      </c>
    </row>
    <row r="9" spans="1:5" ht="18.75" x14ac:dyDescent="0.3">
      <c r="A9" s="350" t="s">
        <v>25</v>
      </c>
      <c r="B9" s="351" t="s">
        <v>26</v>
      </c>
      <c r="C9" s="355"/>
      <c r="D9" s="350" t="s">
        <v>27</v>
      </c>
      <c r="E9" s="351" t="s">
        <v>28</v>
      </c>
    </row>
    <row r="10" spans="1:5" ht="18.75" x14ac:dyDescent="0.3">
      <c r="A10" s="353" t="s">
        <v>29</v>
      </c>
      <c r="B10" s="354" t="s">
        <v>30</v>
      </c>
      <c r="C10" s="355"/>
      <c r="D10" s="358" t="s">
        <v>31</v>
      </c>
      <c r="E10" s="359" t="s">
        <v>32</v>
      </c>
    </row>
    <row r="11" spans="1:5" ht="18.75" x14ac:dyDescent="0.3">
      <c r="A11" s="350" t="s">
        <v>33</v>
      </c>
      <c r="B11" s="351" t="s">
        <v>34</v>
      </c>
      <c r="C11" s="352"/>
      <c r="D11" s="350" t="s">
        <v>35</v>
      </c>
      <c r="E11" s="351" t="s">
        <v>36</v>
      </c>
    </row>
    <row r="12" spans="1:5" ht="18.75" x14ac:dyDescent="0.3">
      <c r="A12" s="350" t="s">
        <v>37</v>
      </c>
      <c r="B12" s="351" t="s">
        <v>38</v>
      </c>
      <c r="C12" s="352"/>
      <c r="D12" s="352"/>
      <c r="E12" s="352"/>
    </row>
    <row r="13" spans="1:5" ht="18.75" x14ac:dyDescent="0.3">
      <c r="A13" s="350" t="s">
        <v>39</v>
      </c>
      <c r="B13" s="351" t="s">
        <v>40</v>
      </c>
      <c r="C13" s="352"/>
      <c r="D13" s="352"/>
      <c r="E13" s="352"/>
    </row>
    <row r="14" spans="1:5" ht="18.75" x14ac:dyDescent="0.3">
      <c r="A14" s="350" t="s">
        <v>41</v>
      </c>
      <c r="B14" s="351" t="s">
        <v>42</v>
      </c>
      <c r="C14" s="352"/>
      <c r="D14" s="352"/>
      <c r="E14" s="352"/>
    </row>
    <row r="15" spans="1:5" ht="18.75" x14ac:dyDescent="0.3">
      <c r="A15" s="350" t="s">
        <v>43</v>
      </c>
      <c r="B15" s="351" t="s">
        <v>44</v>
      </c>
      <c r="C15" s="352"/>
      <c r="D15" s="352"/>
      <c r="E15" s="352"/>
    </row>
    <row r="16" spans="1:5" ht="18.75" x14ac:dyDescent="0.3">
      <c r="A16" s="350" t="s">
        <v>45</v>
      </c>
      <c r="B16" s="351" t="s">
        <v>46</v>
      </c>
      <c r="C16" s="352"/>
      <c r="D16" s="352"/>
      <c r="E16" s="352"/>
    </row>
    <row r="17" spans="1:5" ht="18.75" x14ac:dyDescent="0.3">
      <c r="A17" s="350" t="s">
        <v>47</v>
      </c>
      <c r="B17" s="351" t="s">
        <v>48</v>
      </c>
      <c r="C17" s="352"/>
      <c r="D17" s="352"/>
      <c r="E17" s="352"/>
    </row>
    <row r="18" spans="1:5" x14ac:dyDescent="0.25">
      <c r="A18" s="336"/>
    </row>
    <row r="19" spans="1:5" x14ac:dyDescent="0.25">
      <c r="A19" s="336"/>
    </row>
    <row r="20" spans="1:5" x14ac:dyDescent="0.25">
      <c r="A20" s="336"/>
    </row>
    <row r="21" spans="1:5" x14ac:dyDescent="0.25">
      <c r="A21" s="336"/>
    </row>
    <row r="22" spans="1:5" x14ac:dyDescent="0.25">
      <c r="A22" s="336"/>
    </row>
    <row r="23" spans="1:5" x14ac:dyDescent="0.25">
      <c r="A23" s="336"/>
    </row>
    <row r="24" spans="1:5" x14ac:dyDescent="0.25">
      <c r="A24" s="336"/>
    </row>
    <row r="25" spans="1:5" x14ac:dyDescent="0.25">
      <c r="A25" s="336"/>
      <c r="C25" s="10"/>
    </row>
    <row r="26" spans="1:5" x14ac:dyDescent="0.25">
      <c r="A26" s="336"/>
    </row>
  </sheetData>
  <sheetProtection formatCells="0" formatColumns="0" formatRows="0" insertColumns="0" insertRows="0"/>
  <customSheetViews>
    <customSheetView guid="{D046371F-D020-41A3-95B7-6C43C3338B6C}" showGridLines="0">
      <selection activeCell="E16" sqref="E16"/>
      <pageMargins left="0.7" right="0.7" top="0.75" bottom="0.75" header="0.3" footer="0.3"/>
      <pageSetup orientation="portrait" r:id="rId1"/>
    </customSheetView>
    <customSheetView guid="{DEC59C64-1FAA-4885-B93C-7255F7DAE82A}" showGridLines="0">
      <selection activeCell="E8" sqref="E8"/>
      <pageMargins left="0.7" right="0.7" top="0.75" bottom="0.75" header="0.3" footer="0.3"/>
      <pageSetup orientation="portrait" r:id="rId2"/>
    </customSheetView>
  </customSheetView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sheetPr>
  <dimension ref="A1:J11"/>
  <sheetViews>
    <sheetView showGridLines="0" topLeftCell="A43" workbookViewId="0">
      <selection activeCell="A4" sqref="A4"/>
    </sheetView>
  </sheetViews>
  <sheetFormatPr defaultColWidth="9.140625" defaultRowHeight="15" x14ac:dyDescent="0.25"/>
  <cols>
    <col min="1" max="1" width="184.28515625" customWidth="1"/>
    <col min="2" max="2" width="12" customWidth="1"/>
  </cols>
  <sheetData>
    <row r="1" spans="1:10" s="338" customFormat="1" ht="30.75" customHeight="1" x14ac:dyDescent="0.5">
      <c r="A1" s="369" t="s">
        <v>49</v>
      </c>
    </row>
    <row r="2" spans="1:10" s="338" customFormat="1" ht="81.75" customHeight="1" thickBot="1" x14ac:dyDescent="0.3">
      <c r="A2" s="407" t="s">
        <v>1049</v>
      </c>
    </row>
    <row r="3" spans="1:10" ht="351.75" customHeight="1" thickTop="1" thickBot="1" x14ac:dyDescent="0.3">
      <c r="A3" s="406" t="s">
        <v>1050</v>
      </c>
    </row>
    <row r="4" spans="1:10" ht="15.75" thickTop="1" x14ac:dyDescent="0.25">
      <c r="A4" t="s">
        <v>50</v>
      </c>
    </row>
    <row r="7" spans="1:10" s="11" customFormat="1" ht="15" customHeight="1" x14ac:dyDescent="0.25"/>
    <row r="8" spans="1:10" s="11" customFormat="1" ht="19.5" customHeight="1" x14ac:dyDescent="0.25">
      <c r="C8" s="23"/>
      <c r="D8" s="23"/>
      <c r="E8" s="23"/>
      <c r="F8" s="23"/>
      <c r="G8" s="23"/>
      <c r="H8" s="23"/>
      <c r="I8" s="23"/>
      <c r="J8" s="23"/>
    </row>
    <row r="9" spans="1:10" s="11" customFormat="1" ht="16.5" customHeight="1" x14ac:dyDescent="0.25">
      <c r="C9" s="23"/>
      <c r="D9" s="23"/>
      <c r="E9" s="23"/>
      <c r="F9" s="23"/>
      <c r="G9" s="23"/>
      <c r="H9" s="23"/>
      <c r="I9" s="23"/>
      <c r="J9" s="23"/>
    </row>
    <row r="10" spans="1:10" s="11" customFormat="1" ht="15.75" customHeight="1" x14ac:dyDescent="0.25">
      <c r="C10" s="23"/>
      <c r="D10" s="23"/>
      <c r="E10" s="23"/>
      <c r="F10" s="23"/>
      <c r="G10" s="23"/>
      <c r="H10" s="23"/>
      <c r="I10" s="23"/>
      <c r="J10" s="23"/>
    </row>
    <row r="11" spans="1:10" ht="17.25" customHeight="1" x14ac:dyDescent="0.25"/>
  </sheetData>
  <customSheetViews>
    <customSheetView guid="{D046371F-D020-41A3-95B7-6C43C3338B6C}" showGridLines="0" topLeftCell="A43">
      <selection activeCell="A4" sqref="A4"/>
      <pageMargins left="0.7" right="0.7" top="0.75" bottom="0.75" header="0.3" footer="0.3"/>
      <pageSetup orientation="portrait" r:id="rId1"/>
    </customSheetView>
    <customSheetView guid="{E65377FD-65C5-4E48-ADBC-1C49981F2400}">
      <selection activeCell="B3" sqref="B3:P3"/>
      <pageMargins left="0.7" right="0.7" top="0.75" bottom="0.75" header="0.3" footer="0.3"/>
      <pageSetup orientation="portrait" r:id="rId2"/>
    </customSheetView>
    <customSheetView guid="{DEC59C64-1FAA-4885-B93C-7255F7DAE82A}" showGridLines="0">
      <selection activeCell="A4" sqref="A4"/>
      <pageMargins left="0.7" right="0.7" top="0.75" bottom="0.75" header="0.3" footer="0.3"/>
      <pageSetup orientation="portrait" r:id="rId3"/>
    </customSheetView>
  </customSheetView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68"/>
  <sheetViews>
    <sheetView showGridLines="0" topLeftCell="D1" zoomScaleNormal="100" workbookViewId="0">
      <selection activeCell="A2" sqref="A2"/>
    </sheetView>
  </sheetViews>
  <sheetFormatPr defaultColWidth="9.140625" defaultRowHeight="15" x14ac:dyDescent="0.25"/>
  <cols>
    <col min="1" max="1" width="48.42578125" customWidth="1"/>
    <col min="2" max="4" width="18.28515625" customWidth="1"/>
    <col min="5" max="5" width="12" customWidth="1"/>
    <col min="6" max="6" width="9.140625" customWidth="1"/>
    <col min="7" max="7" width="15.42578125" bestFit="1" customWidth="1"/>
    <col min="8" max="8" width="14.7109375" customWidth="1"/>
    <col min="9" max="9" width="9.85546875" bestFit="1" customWidth="1"/>
    <col min="10" max="10" width="10.42578125" customWidth="1"/>
    <col min="11" max="11" width="8.28515625" customWidth="1"/>
    <col min="13" max="13" width="26" customWidth="1"/>
    <col min="15" max="15" width="11.28515625" customWidth="1"/>
  </cols>
  <sheetData>
    <row r="1" spans="1:19" ht="33.75" x14ac:dyDescent="0.5">
      <c r="A1" s="366" t="s">
        <v>51</v>
      </c>
      <c r="B1" s="11"/>
      <c r="C1" s="11"/>
      <c r="D1" s="11"/>
      <c r="E1" s="11"/>
      <c r="F1" s="11"/>
      <c r="G1" s="11"/>
      <c r="H1" s="11"/>
      <c r="I1" s="11"/>
    </row>
    <row r="2" spans="1:19" s="277" customFormat="1" x14ac:dyDescent="0.25">
      <c r="A2" s="275"/>
      <c r="B2" s="276"/>
      <c r="C2" s="276"/>
      <c r="D2" s="276"/>
      <c r="E2" s="276"/>
      <c r="F2" s="276"/>
      <c r="G2" s="276"/>
      <c r="H2" s="276"/>
      <c r="I2" s="276"/>
    </row>
    <row r="3" spans="1:19" s="277" customFormat="1" ht="28.5" customHeight="1" x14ac:dyDescent="0.25">
      <c r="A3" s="296" t="s">
        <v>52</v>
      </c>
      <c r="B3" s="297"/>
      <c r="C3" s="297"/>
      <c r="D3" s="297"/>
      <c r="E3" s="297"/>
      <c r="F3" s="276"/>
      <c r="G3" s="276"/>
      <c r="H3" s="276"/>
      <c r="I3" s="276"/>
    </row>
    <row r="4" spans="1:19" s="277" customFormat="1" ht="18" x14ac:dyDescent="0.35">
      <c r="A4" s="298"/>
      <c r="B4" s="299" t="s">
        <v>53</v>
      </c>
      <c r="C4" s="298" t="s">
        <v>54</v>
      </c>
      <c r="D4" s="299" t="s">
        <v>55</v>
      </c>
      <c r="E4" s="297"/>
      <c r="F4" s="276"/>
      <c r="G4" s="276"/>
      <c r="H4" s="276" t="str">
        <f>A5</f>
        <v>Despeje del suelo</v>
      </c>
      <c r="I4" s="323">
        <f>B5</f>
        <v>0</v>
      </c>
    </row>
    <row r="5" spans="1:19" s="277" customFormat="1" x14ac:dyDescent="0.25">
      <c r="A5" s="298" t="s">
        <v>56</v>
      </c>
      <c r="B5" s="300">
        <f>'1. Emisiones LUC '!C60</f>
        <v>0</v>
      </c>
      <c r="C5" s="301" t="e">
        <f>B5/'1. Emisiones LUC '!C$59</f>
        <v>#DIV/0!</v>
      </c>
      <c r="D5" s="302" t="e">
        <f>B5/'2. Producción de RFF'!B$8</f>
        <v>#DIV/0!</v>
      </c>
      <c r="E5" s="297"/>
      <c r="F5" s="276"/>
      <c r="G5" s="276"/>
      <c r="H5" s="276" t="str">
        <f>A6</f>
        <v>Secuestro de cultivo</v>
      </c>
      <c r="I5" s="323">
        <f>B6</f>
        <v>0</v>
      </c>
    </row>
    <row r="6" spans="1:19" s="277" customFormat="1" x14ac:dyDescent="0.25">
      <c r="A6" s="298" t="s">
        <v>57</v>
      </c>
      <c r="B6" s="300">
        <f>0-('8. Secuestro por cultivos'!Q31*'1. Emisiones LUC '!C59)</f>
        <v>0</v>
      </c>
      <c r="C6" s="301" t="e">
        <f>B6/'1. Emisiones LUC '!C$59</f>
        <v>#DIV/0!</v>
      </c>
      <c r="D6" s="302" t="e">
        <f>B6/'2. Producción de RFF'!B$8</f>
        <v>#DIV/0!</v>
      </c>
      <c r="E6" s="297"/>
      <c r="F6" s="276"/>
      <c r="G6" s="276"/>
      <c r="H6" s="276" t="s">
        <v>58</v>
      </c>
      <c r="I6" s="323" t="e">
        <f>B7+B8</f>
        <v>#DIV/0!</v>
      </c>
    </row>
    <row r="7" spans="1:19" s="277" customFormat="1" x14ac:dyDescent="0.25">
      <c r="A7" s="298" t="s">
        <v>59</v>
      </c>
      <c r="B7" s="300">
        <f>'6. Fertilizante y N2O'!G54+'6. Fertilizante y N2O'!I54</f>
        <v>0</v>
      </c>
      <c r="C7" s="301" t="e">
        <f>B7/'1. Emisiones LUC '!C$59</f>
        <v>#DIV/0!</v>
      </c>
      <c r="D7" s="302" t="e">
        <f>B7/'2. Producción de RFF'!B$8</f>
        <v>#DIV/0!</v>
      </c>
      <c r="E7" s="297"/>
      <c r="F7" s="276"/>
      <c r="G7" s="276"/>
      <c r="H7" s="276" t="str">
        <f t="shared" ref="H7:I9" si="0">A9</f>
        <v>Combustible de campo</v>
      </c>
      <c r="I7" s="323">
        <f t="shared" si="0"/>
        <v>0</v>
      </c>
    </row>
    <row r="8" spans="1:19" s="277" customFormat="1" x14ac:dyDescent="0.25">
      <c r="A8" s="298" t="s">
        <v>60</v>
      </c>
      <c r="B8" s="300" t="e">
        <f>'6. Fertilizante y N2O'!E94</f>
        <v>#DIV/0!</v>
      </c>
      <c r="C8" s="301" t="e">
        <f>B8/'1. Emisiones LUC '!C$59</f>
        <v>#DIV/0!</v>
      </c>
      <c r="D8" s="302" t="e">
        <f>B8/'2. Producción de RFF'!B$8</f>
        <v>#DIV/0!</v>
      </c>
      <c r="E8" s="297"/>
      <c r="F8" s="276"/>
      <c r="G8" s="276"/>
      <c r="H8" s="276" t="str">
        <f t="shared" si="0"/>
        <v xml:space="preserve">Turba </v>
      </c>
      <c r="I8" s="323">
        <f t="shared" si="0"/>
        <v>0</v>
      </c>
    </row>
    <row r="9" spans="1:19" s="277" customFormat="1" x14ac:dyDescent="0.25">
      <c r="A9" s="298" t="s">
        <v>61</v>
      </c>
      <c r="B9" s="300">
        <f>'3. Combustible de campo'!C17</f>
        <v>0</v>
      </c>
      <c r="C9" s="301" t="e">
        <f>B9/'1. Emisiones LUC '!C$59</f>
        <v>#DIV/0!</v>
      </c>
      <c r="D9" s="302" t="e">
        <f>B9/'2. Producción de RFF'!B$8</f>
        <v>#DIV/0!</v>
      </c>
      <c r="E9" s="297"/>
      <c r="F9" s="276"/>
      <c r="G9" s="276"/>
      <c r="H9" s="276" t="str">
        <f t="shared" si="0"/>
        <v>Crédito de Conservación</v>
      </c>
      <c r="I9" s="323" t="e">
        <f t="shared" si="0"/>
        <v>#REF!</v>
      </c>
    </row>
    <row r="10" spans="1:19" s="277" customFormat="1" x14ac:dyDescent="0.25">
      <c r="A10" s="298" t="s">
        <v>62</v>
      </c>
      <c r="B10" s="300">
        <f>'4. Turba'!B18</f>
        <v>0</v>
      </c>
      <c r="C10" s="301" t="e">
        <f>B10/'1. Emisiones LUC '!C$59</f>
        <v>#DIV/0!</v>
      </c>
      <c r="D10" s="302" t="e">
        <f>B10/'2. Producción de RFF'!B$8</f>
        <v>#DIV/0!</v>
      </c>
      <c r="E10" s="297"/>
      <c r="F10" s="276"/>
      <c r="G10" s="276"/>
      <c r="H10" s="276"/>
      <c r="I10" s="276"/>
    </row>
    <row r="11" spans="1:19" s="277" customFormat="1" x14ac:dyDescent="0.25">
      <c r="A11" s="298" t="s">
        <v>63</v>
      </c>
      <c r="B11" s="300" t="e">
        <f>0-'[3]7'!C8</f>
        <v>#REF!</v>
      </c>
      <c r="C11" s="301" t="e">
        <f>B11/'1. Emisiones LUC '!C$59</f>
        <v>#REF!</v>
      </c>
      <c r="D11" s="302" t="e">
        <f>B11/'2. Producción de RFF'!B$8</f>
        <v>#REF!</v>
      </c>
      <c r="E11" s="297"/>
      <c r="F11" s="276"/>
      <c r="G11" s="276"/>
      <c r="H11" s="276"/>
      <c r="I11" s="276"/>
    </row>
    <row r="12" spans="1:19" ht="15.75" thickBot="1" x14ac:dyDescent="0.3">
      <c r="A12" s="303" t="s">
        <v>64</v>
      </c>
      <c r="B12" s="304" t="e">
        <f>SUM(B5:B11)</f>
        <v>#DIV/0!</v>
      </c>
      <c r="C12" s="304" t="e">
        <f>B12/'1. Emisiones LUC '!C59</f>
        <v>#DIV/0!</v>
      </c>
      <c r="D12" s="305" t="e">
        <f>B12/'2. Producción de RFF'!B$8</f>
        <v>#DIV/0!</v>
      </c>
      <c r="E12" s="298"/>
      <c r="M12" s="150"/>
      <c r="N12" s="150"/>
      <c r="O12" s="150"/>
      <c r="P12" s="150"/>
      <c r="Q12" s="150"/>
      <c r="R12" s="150"/>
      <c r="S12" s="150"/>
    </row>
    <row r="13" spans="1:19" s="309" customFormat="1" ht="15.75" thickTop="1" x14ac:dyDescent="0.25">
      <c r="A13" s="311"/>
      <c r="B13" s="312"/>
      <c r="C13" s="312"/>
      <c r="D13" s="313"/>
      <c r="E13" s="298"/>
      <c r="M13" s="150"/>
      <c r="N13" s="150"/>
      <c r="O13" s="150"/>
      <c r="P13" s="150"/>
      <c r="Q13" s="150"/>
      <c r="R13" s="150"/>
      <c r="S13" s="150"/>
    </row>
    <row r="14" spans="1:19" s="309" customFormat="1" x14ac:dyDescent="0.25">
      <c r="A14" s="314"/>
      <c r="B14" s="315"/>
      <c r="C14" s="315"/>
      <c r="D14" s="316"/>
      <c r="E14" s="150"/>
      <c r="M14" s="150"/>
      <c r="N14" s="150"/>
      <c r="O14" s="150"/>
      <c r="P14" s="150"/>
      <c r="Q14" s="150"/>
      <c r="R14" s="150"/>
      <c r="S14" s="150"/>
    </row>
    <row r="15" spans="1:19" s="309" customFormat="1" x14ac:dyDescent="0.25">
      <c r="A15" s="314"/>
      <c r="B15" s="315"/>
      <c r="C15" s="315"/>
      <c r="D15" s="316"/>
      <c r="E15" s="150"/>
      <c r="M15" s="150"/>
      <c r="N15" s="150"/>
      <c r="O15" s="150"/>
      <c r="P15" s="150"/>
      <c r="Q15" s="150"/>
      <c r="R15" s="150"/>
      <c r="S15" s="150"/>
    </row>
    <row r="16" spans="1:19" s="309" customFormat="1" x14ac:dyDescent="0.25">
      <c r="A16" s="314"/>
      <c r="B16" s="315"/>
      <c r="C16" s="315"/>
      <c r="D16" s="316"/>
      <c r="E16" s="150"/>
      <c r="M16" s="150"/>
      <c r="N16" s="150"/>
      <c r="O16" s="150"/>
      <c r="P16" s="150"/>
      <c r="Q16" s="150"/>
      <c r="R16" s="150"/>
      <c r="S16" s="150"/>
    </row>
    <row r="17" spans="1:19" s="309" customFormat="1" x14ac:dyDescent="0.25">
      <c r="A17" s="314"/>
      <c r="B17" s="315"/>
      <c r="C17" s="315"/>
      <c r="D17" s="316"/>
      <c r="E17" s="150"/>
      <c r="M17" s="150"/>
      <c r="N17" s="150"/>
      <c r="O17" s="150"/>
      <c r="P17" s="150"/>
      <c r="Q17" s="150"/>
      <c r="R17" s="150"/>
      <c r="S17" s="150"/>
    </row>
    <row r="18" spans="1:19" s="322" customFormat="1" ht="15.75" thickBot="1" x14ac:dyDescent="0.3">
      <c r="A18" s="318"/>
      <c r="B18" s="319"/>
      <c r="C18" s="319"/>
      <c r="D18" s="320"/>
      <c r="E18" s="321"/>
      <c r="M18" s="321"/>
      <c r="N18" s="321"/>
      <c r="O18" s="321"/>
      <c r="P18" s="321"/>
      <c r="Q18" s="321"/>
      <c r="R18" s="321"/>
      <c r="S18" s="321"/>
    </row>
    <row r="19" spans="1:19" s="309" customFormat="1" ht="15.75" thickTop="1" x14ac:dyDescent="0.25">
      <c r="A19" s="308" t="s">
        <v>65</v>
      </c>
      <c r="B19" s="315"/>
      <c r="C19" s="315"/>
      <c r="D19" s="316"/>
      <c r="E19" s="150"/>
      <c r="M19" s="150"/>
      <c r="N19" s="150"/>
      <c r="O19" s="150"/>
      <c r="P19" s="150"/>
      <c r="Q19" s="150"/>
      <c r="R19" s="150"/>
      <c r="S19" s="150"/>
    </row>
    <row r="20" spans="1:19" ht="15.75" thickBot="1" x14ac:dyDescent="0.3">
      <c r="A20" s="150"/>
      <c r="B20" s="317"/>
      <c r="C20" s="317"/>
      <c r="D20" s="150"/>
      <c r="E20" s="150"/>
      <c r="G20" s="7" t="s">
        <v>66</v>
      </c>
      <c r="J20" s="240"/>
      <c r="K20" s="241"/>
      <c r="M20" s="150"/>
      <c r="N20" s="151"/>
      <c r="O20" s="151"/>
      <c r="P20" s="151"/>
      <c r="Q20" s="150"/>
      <c r="R20" s="150"/>
      <c r="S20" s="150"/>
    </row>
    <row r="21" spans="1:19" ht="18.75" thickBot="1" x14ac:dyDescent="0.4">
      <c r="B21" s="9"/>
      <c r="C21" s="9"/>
      <c r="G21" s="204" t="s">
        <v>67</v>
      </c>
      <c r="H21" s="244" t="s">
        <v>68</v>
      </c>
      <c r="J21" s="240"/>
      <c r="K21" s="242"/>
      <c r="M21" s="150"/>
      <c r="N21" s="151"/>
      <c r="O21" s="151"/>
      <c r="P21" s="151"/>
      <c r="Q21" s="150"/>
      <c r="R21" s="150"/>
      <c r="S21" s="150"/>
    </row>
    <row r="22" spans="1:19" x14ac:dyDescent="0.25">
      <c r="A22" s="7"/>
      <c r="G22" s="245" t="s">
        <v>69</v>
      </c>
      <c r="H22" s="246" t="e">
        <f>B46</f>
        <v>#DIV/0!</v>
      </c>
      <c r="J22" s="240"/>
      <c r="K22" s="243"/>
      <c r="M22" s="150"/>
      <c r="N22" s="150"/>
      <c r="O22" s="150"/>
      <c r="P22" s="150"/>
      <c r="Q22" s="150"/>
      <c r="R22" s="150"/>
      <c r="S22" s="150"/>
    </row>
    <row r="23" spans="1:19" ht="15.75" thickBot="1" x14ac:dyDescent="0.3">
      <c r="A23" s="435" t="s">
        <v>1041</v>
      </c>
      <c r="B23" s="436"/>
      <c r="C23" s="436"/>
      <c r="D23" s="436"/>
      <c r="E23" s="436"/>
      <c r="F23" s="437"/>
      <c r="G23" s="247" t="s">
        <v>70</v>
      </c>
      <c r="H23" s="271" t="e">
        <f>B47</f>
        <v>#DIV/0!</v>
      </c>
      <c r="J23" s="240"/>
      <c r="K23" s="243"/>
      <c r="M23" s="150"/>
      <c r="N23" s="151"/>
      <c r="O23" s="151"/>
      <c r="P23" s="152"/>
      <c r="Q23" s="150"/>
      <c r="R23" s="150"/>
      <c r="S23" s="150"/>
    </row>
    <row r="24" spans="1:19" ht="18" x14ac:dyDescent="0.35">
      <c r="B24" s="414" t="s">
        <v>1052</v>
      </c>
      <c r="C24" t="s">
        <v>71</v>
      </c>
      <c r="D24" s="36" t="s">
        <v>72</v>
      </c>
      <c r="F24" s="150"/>
      <c r="G24" s="150"/>
      <c r="H24" s="150"/>
      <c r="J24" s="240"/>
      <c r="K24" s="243"/>
      <c r="M24" s="150"/>
      <c r="N24" s="151"/>
      <c r="O24" s="151"/>
      <c r="P24" s="152"/>
      <c r="Q24" s="150"/>
      <c r="R24" s="150"/>
      <c r="S24" s="150"/>
    </row>
    <row r="25" spans="1:19" x14ac:dyDescent="0.25">
      <c r="A25" t="s">
        <v>73</v>
      </c>
      <c r="B25" s="61">
        <f>'1. Emisiones LUC '!C60</f>
        <v>0</v>
      </c>
      <c r="C25" s="31" t="e">
        <f>B25/'1. Emisiones LUC '!C$59</f>
        <v>#DIV/0!</v>
      </c>
      <c r="D25" s="3" t="e">
        <f>B25/'2. Producción de RFF'!B$8</f>
        <v>#DIV/0!</v>
      </c>
      <c r="E25" s="3"/>
      <c r="F25" s="219"/>
      <c r="G25" s="220"/>
      <c r="H25" s="220"/>
      <c r="J25" s="240"/>
      <c r="K25" s="243"/>
      <c r="M25" s="150"/>
      <c r="N25" s="151"/>
      <c r="O25" s="151"/>
      <c r="P25" s="152"/>
      <c r="Q25" s="150"/>
      <c r="R25" s="150"/>
      <c r="S25" s="150"/>
    </row>
    <row r="26" spans="1:19" x14ac:dyDescent="0.25">
      <c r="A26" t="s">
        <v>74</v>
      </c>
      <c r="B26" s="61">
        <f>0-('8. Secuestro por cultivos'!H31*'1. Emisiones LUC '!C59)</f>
        <v>0</v>
      </c>
      <c r="C26" s="31" t="e">
        <f>B26/'1. Emisiones LUC '!C$59</f>
        <v>#DIV/0!</v>
      </c>
      <c r="D26" s="3" t="e">
        <f>B26/'2. Producción de RFF'!B$8</f>
        <v>#DIV/0!</v>
      </c>
      <c r="E26" s="3"/>
      <c r="F26" s="219"/>
      <c r="G26" s="220"/>
      <c r="H26" s="220"/>
      <c r="M26" s="150"/>
      <c r="N26" s="151"/>
      <c r="O26" s="151"/>
      <c r="P26" s="152"/>
      <c r="Q26" s="150"/>
      <c r="R26" s="150"/>
      <c r="S26" s="150"/>
    </row>
    <row r="27" spans="1:19" x14ac:dyDescent="0.25">
      <c r="A27" t="s">
        <v>75</v>
      </c>
      <c r="B27" s="61">
        <f>'6. Fertilizante y N2O'!G54+'6. Fertilizante y N2O'!I54</f>
        <v>0</v>
      </c>
      <c r="C27" s="31" t="e">
        <f>B27/'1. Emisiones LUC '!C$59</f>
        <v>#DIV/0!</v>
      </c>
      <c r="D27" s="3" t="e">
        <f>B27/'2. Producción de RFF'!B$8</f>
        <v>#DIV/0!</v>
      </c>
      <c r="E27" s="3"/>
      <c r="F27" s="219"/>
      <c r="G27" s="220"/>
      <c r="H27" s="220"/>
      <c r="M27" s="150"/>
      <c r="N27" s="151"/>
      <c r="O27" s="151"/>
      <c r="P27" s="152"/>
      <c r="Q27" s="150"/>
      <c r="R27" s="150"/>
      <c r="S27" s="150"/>
    </row>
    <row r="28" spans="1:19" x14ac:dyDescent="0.25">
      <c r="A28" t="s">
        <v>76</v>
      </c>
      <c r="B28" s="61" t="e">
        <f>'6. Fertilizante y N2O'!E94</f>
        <v>#DIV/0!</v>
      </c>
      <c r="C28" s="31" t="e">
        <f>B28/'1. Emisiones LUC '!C$59</f>
        <v>#DIV/0!</v>
      </c>
      <c r="D28" s="3" t="e">
        <f>B28/'2. Producción de RFF'!B$8</f>
        <v>#DIV/0!</v>
      </c>
      <c r="E28" s="3"/>
      <c r="F28" s="219"/>
      <c r="G28" s="150"/>
      <c r="H28" s="150" t="s">
        <v>77</v>
      </c>
      <c r="M28" s="150"/>
      <c r="N28" s="150"/>
      <c r="O28" s="150"/>
      <c r="P28" s="150"/>
      <c r="Q28" s="150"/>
      <c r="R28" s="150"/>
      <c r="S28" s="150"/>
    </row>
    <row r="29" spans="1:19" x14ac:dyDescent="0.25">
      <c r="A29" t="s">
        <v>78</v>
      </c>
      <c r="B29" s="61">
        <f>'3. Combustible de campo'!C17</f>
        <v>0</v>
      </c>
      <c r="C29" s="31" t="e">
        <f>B29/'1. Emisiones LUC '!C$59</f>
        <v>#DIV/0!</v>
      </c>
      <c r="D29" s="3" t="e">
        <f>B29/'2. Producción de RFF'!B$8</f>
        <v>#DIV/0!</v>
      </c>
      <c r="E29" s="3"/>
      <c r="F29" s="219"/>
      <c r="G29" t="str">
        <f>A25</f>
        <v>Despeje del suelo</v>
      </c>
      <c r="H29" s="136">
        <f>B25</f>
        <v>0</v>
      </c>
      <c r="O29" s="150"/>
      <c r="P29" s="150"/>
      <c r="Q29" s="150"/>
      <c r="R29" s="150"/>
    </row>
    <row r="30" spans="1:19" x14ac:dyDescent="0.25">
      <c r="A30" t="s">
        <v>79</v>
      </c>
      <c r="B30" s="61">
        <f>'4. Turba'!B18</f>
        <v>0</v>
      </c>
      <c r="C30" s="31" t="e">
        <f>B30/'1. Emisiones LUC '!C$59</f>
        <v>#DIV/0!</v>
      </c>
      <c r="D30" s="3" t="e">
        <f>B30/'2. Producción de RFF'!B$8</f>
        <v>#DIV/0!</v>
      </c>
      <c r="E30" s="3"/>
      <c r="F30" s="219"/>
      <c r="G30" t="str">
        <f>A26</f>
        <v>Secuestro de cultivo</v>
      </c>
      <c r="H30" s="136">
        <f>B26</f>
        <v>0</v>
      </c>
    </row>
    <row r="31" spans="1:19" x14ac:dyDescent="0.25">
      <c r="A31" t="s">
        <v>80</v>
      </c>
      <c r="B31" s="61" t="e">
        <f>0-'[3]7'!C8</f>
        <v>#REF!</v>
      </c>
      <c r="C31" s="31" t="e">
        <f>B31/'1. Emisiones LUC '!C$59</f>
        <v>#REF!</v>
      </c>
      <c r="D31" s="3" t="e">
        <f>B31/'2. Producción de RFF'!B$8</f>
        <v>#REF!</v>
      </c>
      <c r="E31" s="3"/>
      <c r="F31" s="219"/>
      <c r="G31" t="str">
        <f>A30</f>
        <v xml:space="preserve">Turba </v>
      </c>
      <c r="H31" s="136">
        <f>B30</f>
        <v>0</v>
      </c>
    </row>
    <row r="32" spans="1:19" ht="15.75" thickBot="1" x14ac:dyDescent="0.3">
      <c r="A32" s="266" t="s">
        <v>81</v>
      </c>
      <c r="B32" s="236" t="e">
        <f>SUM(B25:B31)</f>
        <v>#DIV/0!</v>
      </c>
      <c r="C32" s="236" t="e">
        <f>B32/'1. Emisiones LUC '!C59</f>
        <v>#DIV/0!</v>
      </c>
      <c r="D32" s="237" t="e">
        <f>B32/'2. Producción de RFF'!B$8</f>
        <v>#DIV/0!</v>
      </c>
      <c r="E32" s="3"/>
      <c r="F32" s="221"/>
      <c r="G32" t="s">
        <v>82</v>
      </c>
      <c r="H32" s="136" t="e">
        <f>B27+B28</f>
        <v>#DIV/0!</v>
      </c>
    </row>
    <row r="33" spans="1:8" ht="15.75" thickTop="1" x14ac:dyDescent="0.25">
      <c r="A33" s="22"/>
      <c r="C33" s="61"/>
      <c r="G33" t="str">
        <f>A31</f>
        <v>Crédito de Conservación</v>
      </c>
      <c r="H33" s="136" t="e">
        <f>B31</f>
        <v>#REF!</v>
      </c>
    </row>
    <row r="34" spans="1:8" x14ac:dyDescent="0.25">
      <c r="B34" s="30"/>
      <c r="C34" s="61"/>
      <c r="G34" t="str">
        <f>A36</f>
        <v>EEAP</v>
      </c>
      <c r="H34" s="136">
        <f>B36</f>
        <v>0</v>
      </c>
    </row>
    <row r="35" spans="1:8" ht="18" x14ac:dyDescent="0.35">
      <c r="A35" s="408" t="s">
        <v>1042</v>
      </c>
      <c r="B35" s="238" t="s">
        <v>83</v>
      </c>
      <c r="C35" s="36" t="s">
        <v>84</v>
      </c>
      <c r="D35" s="36" t="s">
        <v>85</v>
      </c>
      <c r="G35" t="s">
        <v>86</v>
      </c>
      <c r="H35" s="136">
        <f>B29+B37</f>
        <v>0</v>
      </c>
    </row>
    <row r="36" spans="1:8" x14ac:dyDescent="0.25">
      <c r="A36" t="s">
        <v>87</v>
      </c>
      <c r="B36" s="61">
        <f>'9. Datos de la extractora'!B61</f>
        <v>0</v>
      </c>
      <c r="C36" s="31" t="e">
        <f>B36/'1. Emisiones LUC '!C$59</f>
        <v>#DIV/0!</v>
      </c>
      <c r="D36" s="31" t="e">
        <f>B36/'9. Datos de la extractora'!B$6</f>
        <v>#DIV/0!</v>
      </c>
      <c r="E36" s="144">
        <f>B29+B37</f>
        <v>0</v>
      </c>
      <c r="G36" t="str">
        <f>A38</f>
        <v xml:space="preserve">Electricidad adquirida </v>
      </c>
      <c r="H36" s="136">
        <f>B38</f>
        <v>0</v>
      </c>
    </row>
    <row r="37" spans="1:8" x14ac:dyDescent="0.25">
      <c r="A37" t="s">
        <v>88</v>
      </c>
      <c r="B37" s="61">
        <f>'9. Datos de la extractora'!B23</f>
        <v>0</v>
      </c>
      <c r="C37" s="31" t="e">
        <f>B37/'1. Emisiones LUC '!C$59</f>
        <v>#DIV/0!</v>
      </c>
      <c r="D37" s="31" t="e">
        <f>B37/'9. Datos de la extractora'!B$6</f>
        <v>#DIV/0!</v>
      </c>
      <c r="G37" t="s">
        <v>89</v>
      </c>
      <c r="H37" s="136">
        <f>SUM(B39:B40)</f>
        <v>0</v>
      </c>
    </row>
    <row r="38" spans="1:8" x14ac:dyDescent="0.25">
      <c r="A38" s="150" t="s">
        <v>90</v>
      </c>
      <c r="B38" s="61">
        <f>'9. Datos de la extractora'!B67</f>
        <v>0</v>
      </c>
      <c r="C38" s="31" t="e">
        <f>B38/'1. Emisiones LUC '!C$59</f>
        <v>#DIV/0!</v>
      </c>
      <c r="D38" s="31" t="e">
        <f>B38/'9. Datos de la extractora'!B$6</f>
        <v>#DIV/0!</v>
      </c>
    </row>
    <row r="39" spans="1:8" x14ac:dyDescent="0.25">
      <c r="A39" s="150" t="s">
        <v>91</v>
      </c>
      <c r="B39" s="61">
        <f>0-'9. Datos de la extractora'!B68</f>
        <v>0</v>
      </c>
      <c r="C39" s="31" t="e">
        <f>B39/'1. Emisiones LUC '!C$59</f>
        <v>#DIV/0!</v>
      </c>
      <c r="D39" s="31" t="e">
        <f>B39/'9. Datos de la extractora'!B$6</f>
        <v>#DIV/0!</v>
      </c>
    </row>
    <row r="40" spans="1:8" x14ac:dyDescent="0.25">
      <c r="A40" s="150" t="s">
        <v>92</v>
      </c>
      <c r="B40" s="61">
        <f>0-('9. Datos de la extractora'!B73+'9. Datos de la extractora'!B81)</f>
        <v>0</v>
      </c>
      <c r="C40" s="31" t="e">
        <f>B40/'1. Emisiones LUC '!C$59</f>
        <v>#DIV/0!</v>
      </c>
      <c r="D40" s="31" t="e">
        <f>B40/'9. Datos de la extractora'!B$6</f>
        <v>#DIV/0!</v>
      </c>
    </row>
    <row r="41" spans="1:8" ht="15.75" thickBot="1" x14ac:dyDescent="0.3">
      <c r="A41" s="266" t="s">
        <v>93</v>
      </c>
      <c r="B41" s="236">
        <f>SUM(B36:B40)</f>
        <v>0</v>
      </c>
      <c r="C41" s="236" t="e">
        <f>B41/'1. Emisiones LUC '!C$59</f>
        <v>#DIV/0!</v>
      </c>
      <c r="D41" s="236" t="e">
        <f>B41/'9. Datos de la extractora'!B$6</f>
        <v>#DIV/0!</v>
      </c>
      <c r="E41" s="144"/>
    </row>
    <row r="42" spans="1:8" ht="15.75" thickTop="1" x14ac:dyDescent="0.25">
      <c r="C42" s="61"/>
    </row>
    <row r="43" spans="1:8" ht="18" x14ac:dyDescent="0.35">
      <c r="A43" s="267" t="s">
        <v>94</v>
      </c>
      <c r="B43" s="30" t="e">
        <f>B32+B41</f>
        <v>#DIV/0!</v>
      </c>
      <c r="C43" s="61"/>
      <c r="D43" s="31"/>
    </row>
    <row r="44" spans="1:8" x14ac:dyDescent="0.25">
      <c r="A44" s="60"/>
    </row>
    <row r="45" spans="1:8" x14ac:dyDescent="0.25">
      <c r="A45" s="267" t="s">
        <v>95</v>
      </c>
      <c r="C45" s="31"/>
    </row>
    <row r="46" spans="1:8" ht="18" x14ac:dyDescent="0.35">
      <c r="A46" t="s">
        <v>96</v>
      </c>
      <c r="B46" s="31" t="e">
        <f>B43*'Asignación a prod agric'!B9/100/'9. Datos de la extractora'!B9</f>
        <v>#DIV/0!</v>
      </c>
      <c r="C46" s="31"/>
    </row>
    <row r="47" spans="1:8" ht="18" x14ac:dyDescent="0.35">
      <c r="A47" t="s">
        <v>97</v>
      </c>
      <c r="B47" s="31" t="e">
        <f>B43*'Asignación a prod agric'!B10/100/'9. Datos de la extractora'!B10</f>
        <v>#DIV/0!</v>
      </c>
    </row>
    <row r="49" spans="1:21" x14ac:dyDescent="0.25">
      <c r="A49" s="7"/>
      <c r="B49" s="30"/>
      <c r="C49" s="30"/>
    </row>
    <row r="50" spans="1:21" x14ac:dyDescent="0.25">
      <c r="A50" s="60"/>
      <c r="B50" s="1"/>
      <c r="C50" s="1"/>
    </row>
    <row r="51" spans="1:21" x14ac:dyDescent="0.25">
      <c r="B51" s="31"/>
      <c r="C51" s="31"/>
    </row>
    <row r="52" spans="1:21" x14ac:dyDescent="0.25">
      <c r="B52" s="31"/>
      <c r="C52" s="31"/>
    </row>
    <row r="59" spans="1:21" x14ac:dyDescent="0.25">
      <c r="U59" s="136"/>
    </row>
    <row r="60" spans="1:21" x14ac:dyDescent="0.25">
      <c r="U60" s="136"/>
    </row>
    <row r="61" spans="1:21" x14ac:dyDescent="0.25">
      <c r="U61" s="136"/>
    </row>
    <row r="63" spans="1:21" x14ac:dyDescent="0.25">
      <c r="G63" s="309" t="str">
        <f>A25</f>
        <v>Despeje del suelo</v>
      </c>
      <c r="H63" s="61">
        <f>B25</f>
        <v>0</v>
      </c>
    </row>
    <row r="64" spans="1:21" x14ac:dyDescent="0.25">
      <c r="G64" s="309" t="str">
        <f>A26</f>
        <v>Secuestro de cultivo</v>
      </c>
      <c r="H64" s="61">
        <f>B26</f>
        <v>0</v>
      </c>
    </row>
    <row r="65" spans="7:8" x14ac:dyDescent="0.25">
      <c r="G65" s="309" t="s">
        <v>98</v>
      </c>
      <c r="H65" s="61" t="e">
        <f>B27+B28</f>
        <v>#DIV/0!</v>
      </c>
    </row>
    <row r="66" spans="7:8" x14ac:dyDescent="0.25">
      <c r="G66" s="309" t="str">
        <f t="shared" ref="G66:H68" si="1">A29</f>
        <v>Combustible de campo</v>
      </c>
      <c r="H66" s="61">
        <f t="shared" si="1"/>
        <v>0</v>
      </c>
    </row>
    <row r="67" spans="7:8" x14ac:dyDescent="0.25">
      <c r="G67" s="309" t="str">
        <f t="shared" si="1"/>
        <v xml:space="preserve">Turba </v>
      </c>
      <c r="H67" s="61">
        <f t="shared" si="1"/>
        <v>0</v>
      </c>
    </row>
    <row r="68" spans="7:8" x14ac:dyDescent="0.25">
      <c r="G68" s="309" t="str">
        <f t="shared" si="1"/>
        <v>Crédito de Conservación</v>
      </c>
      <c r="H68" s="61" t="e">
        <f t="shared" si="1"/>
        <v>#REF!</v>
      </c>
    </row>
  </sheetData>
  <customSheetViews>
    <customSheetView guid="{D046371F-D020-41A3-95B7-6C43C3338B6C}" showGridLines="0" topLeftCell="D1">
      <selection activeCell="A2" sqref="A2"/>
      <pageMargins left="0.7" right="0.7" top="0.75" bottom="0.75" header="0.3" footer="0.3"/>
      <pageSetup paperSize="9" orientation="portrait" r:id="rId1"/>
    </customSheetView>
    <customSheetView guid="{E65377FD-65C5-4E48-ADBC-1C49981F2400}">
      <selection activeCell="K15" sqref="K15"/>
      <pageMargins left="0.7" right="0.7" top="0.75" bottom="0.75" header="0.3" footer="0.3"/>
      <pageSetup paperSize="9" orientation="portrait" r:id="rId2"/>
    </customSheetView>
    <customSheetView guid="{DEC59C64-1FAA-4885-B93C-7255F7DAE82A}" showGridLines="0">
      <selection activeCell="A2" sqref="A2"/>
      <pageMargins left="0.7" right="0.7" top="0.75" bottom="0.75" header="0.3" footer="0.3"/>
      <pageSetup paperSize="9" orientation="portrait" r:id="rId3"/>
    </customSheetView>
  </customSheetViews>
  <mergeCells count="1">
    <mergeCell ref="A23:F23"/>
  </mergeCell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60"/>
  <sheetViews>
    <sheetView showGridLines="0" workbookViewId="0">
      <selection activeCell="G44" sqref="G44"/>
    </sheetView>
  </sheetViews>
  <sheetFormatPr defaultRowHeight="15" x14ac:dyDescent="0.25"/>
  <cols>
    <col min="1" max="1" width="41.140625" customWidth="1"/>
    <col min="2" max="2" width="17.42578125" customWidth="1"/>
    <col min="3" max="3" width="14.28515625" customWidth="1"/>
    <col min="4" max="4" width="14.42578125" customWidth="1"/>
    <col min="5" max="5" width="15.5703125" customWidth="1"/>
    <col min="6" max="6" width="24.7109375" customWidth="1"/>
    <col min="7" max="7" width="24.85546875" customWidth="1"/>
  </cols>
  <sheetData>
    <row r="1" spans="1:7" ht="37.5" customHeight="1" x14ac:dyDescent="0.5">
      <c r="A1" s="366" t="s">
        <v>99</v>
      </c>
    </row>
    <row r="2" spans="1:7" x14ac:dyDescent="0.25">
      <c r="A2" s="7"/>
    </row>
    <row r="3" spans="1:7" ht="69.75" customHeight="1" x14ac:dyDescent="0.25">
      <c r="A3" s="438" t="s">
        <v>1053</v>
      </c>
      <c r="B3" s="439"/>
      <c r="C3" s="439"/>
      <c r="D3" s="439"/>
      <c r="E3" s="439"/>
      <c r="F3" s="439"/>
      <c r="G3" s="440"/>
    </row>
    <row r="4" spans="1:7" ht="15.75" thickBot="1" x14ac:dyDescent="0.3"/>
    <row r="5" spans="1:7" ht="18.75" thickBot="1" x14ac:dyDescent="0.4">
      <c r="A5" s="250" t="s">
        <v>100</v>
      </c>
      <c r="B5" s="251" t="s">
        <v>101</v>
      </c>
      <c r="C5" s="252" t="s">
        <v>102</v>
      </c>
      <c r="G5" s="307"/>
    </row>
    <row r="6" spans="1:7" x14ac:dyDescent="0.25">
      <c r="A6" s="199" t="str">
        <f>'Datos predeterminados'!E19</f>
        <v>Bosque intacto</v>
      </c>
      <c r="B6" s="203">
        <f>'Datos predeterminados'!G19</f>
        <v>268</v>
      </c>
      <c r="C6" s="200">
        <f>'Datos predeterminados'!H19</f>
        <v>982.66666666666663</v>
      </c>
      <c r="G6" s="307"/>
    </row>
    <row r="7" spans="1:7" x14ac:dyDescent="0.25">
      <c r="A7" s="199" t="str">
        <f>'Datos predeterminados'!E20</f>
        <v>Bosque intervenido</v>
      </c>
      <c r="B7" s="203">
        <f>'Datos predeterminados'!G20</f>
        <v>128</v>
      </c>
      <c r="C7" s="200">
        <f>'Datos predeterminados'!H20</f>
        <v>469.33333333333331</v>
      </c>
      <c r="G7" s="307"/>
    </row>
    <row r="8" spans="1:7" x14ac:dyDescent="0.25">
      <c r="A8" s="199" t="str">
        <f>'Datos predeterminados'!E21</f>
        <v>Matorral</v>
      </c>
      <c r="B8" s="203">
        <f>'Datos predeterminados'!G21</f>
        <v>46</v>
      </c>
      <c r="C8" s="200">
        <f>'Datos predeterminados'!H21</f>
        <v>168.66666666666666</v>
      </c>
      <c r="G8" s="307"/>
    </row>
    <row r="9" spans="1:7" x14ac:dyDescent="0.25">
      <c r="A9" s="199" t="str">
        <f>'Datos predeterminados'!E22</f>
        <v>Pastizales</v>
      </c>
      <c r="B9" s="203">
        <f>'Datos predeterminados'!G22</f>
        <v>5</v>
      </c>
      <c r="C9" s="200">
        <f>'Datos predeterminados'!H22</f>
        <v>18.333333333333332</v>
      </c>
      <c r="G9" s="307"/>
    </row>
    <row r="10" spans="1:7" x14ac:dyDescent="0.25">
      <c r="A10" s="199" t="str">
        <f>'Datos predeterminados'!E23</f>
        <v>Cultivos arbóreos</v>
      </c>
      <c r="B10" s="203">
        <f>'Datos predeterminados'!G23</f>
        <v>75</v>
      </c>
      <c r="C10" s="200">
        <f>'Datos predeterminados'!H23</f>
        <v>275</v>
      </c>
      <c r="G10" s="307"/>
    </row>
    <row r="11" spans="1:7" x14ac:dyDescent="0.25">
      <c r="A11" s="199" t="str">
        <f>'Datos predeterminados'!E24</f>
        <v>Anuales/cultivo de alimentos</v>
      </c>
      <c r="B11" s="203">
        <f>'Datos predeterminados'!G24</f>
        <v>8.5</v>
      </c>
      <c r="C11" s="200">
        <f>'Datos predeterminados'!H24</f>
        <v>31.166666666666668</v>
      </c>
      <c r="G11" s="307"/>
    </row>
    <row r="12" spans="1:7" x14ac:dyDescent="0.25">
      <c r="A12" s="290" t="s">
        <v>103</v>
      </c>
      <c r="B12" s="287">
        <f>'8. Secuestro por cultivos'!F31*0.5</f>
        <v>63.83</v>
      </c>
      <c r="C12" s="288">
        <f>B12*44/12</f>
        <v>234.04333333333332</v>
      </c>
      <c r="G12" s="307"/>
    </row>
    <row r="13" spans="1:7" x14ac:dyDescent="0.25">
      <c r="A13" s="290" t="s">
        <v>104</v>
      </c>
      <c r="B13" s="289">
        <f>'8. Secuestro por cultivos'!O31*0.5</f>
        <v>59.284999999999997</v>
      </c>
      <c r="C13" s="288">
        <f t="shared" ref="C13:C21" si="0">B13*44/12</f>
        <v>217.37833333333333</v>
      </c>
      <c r="G13" s="307"/>
    </row>
    <row r="14" spans="1:7" x14ac:dyDescent="0.25">
      <c r="A14" s="201"/>
      <c r="B14" s="310"/>
      <c r="C14" s="286">
        <f t="shared" si="0"/>
        <v>0</v>
      </c>
      <c r="G14" s="307"/>
    </row>
    <row r="15" spans="1:7" x14ac:dyDescent="0.25">
      <c r="A15" s="201"/>
      <c r="B15" s="310"/>
      <c r="C15" s="286">
        <f t="shared" si="0"/>
        <v>0</v>
      </c>
      <c r="G15" s="307"/>
    </row>
    <row r="16" spans="1:7" x14ac:dyDescent="0.25">
      <c r="A16" s="201"/>
      <c r="B16" s="310"/>
      <c r="C16" s="286">
        <f t="shared" si="0"/>
        <v>0</v>
      </c>
    </row>
    <row r="17" spans="1:7" x14ac:dyDescent="0.25">
      <c r="A17" s="201"/>
      <c r="B17" s="310"/>
      <c r="C17" s="286">
        <f t="shared" si="0"/>
        <v>0</v>
      </c>
    </row>
    <row r="18" spans="1:7" x14ac:dyDescent="0.25">
      <c r="A18" s="201"/>
      <c r="B18" s="310"/>
      <c r="C18" s="286">
        <f t="shared" si="0"/>
        <v>0</v>
      </c>
    </row>
    <row r="19" spans="1:7" x14ac:dyDescent="0.25">
      <c r="A19" s="201"/>
      <c r="B19" s="310"/>
      <c r="C19" s="286">
        <f t="shared" si="0"/>
        <v>0</v>
      </c>
    </row>
    <row r="20" spans="1:7" x14ac:dyDescent="0.25">
      <c r="A20" s="201"/>
      <c r="B20" s="310"/>
      <c r="C20" s="286">
        <f t="shared" si="0"/>
        <v>0</v>
      </c>
    </row>
    <row r="21" spans="1:7" ht="15.75" thickBot="1" x14ac:dyDescent="0.3">
      <c r="A21" s="202"/>
      <c r="B21" s="310"/>
      <c r="C21" s="395">
        <f t="shared" si="0"/>
        <v>0</v>
      </c>
    </row>
    <row r="23" spans="1:7" ht="30" x14ac:dyDescent="0.25">
      <c r="A23" s="415" t="s">
        <v>1055</v>
      </c>
      <c r="B23" s="272">
        <v>5.5</v>
      </c>
    </row>
    <row r="25" spans="1:7" ht="13.5" customHeight="1" x14ac:dyDescent="0.25">
      <c r="A25" s="7" t="s">
        <v>105</v>
      </c>
    </row>
    <row r="26" spans="1:7" ht="43.5" customHeight="1" x14ac:dyDescent="0.35">
      <c r="A26" s="285" t="s">
        <v>106</v>
      </c>
      <c r="B26" s="416" t="s">
        <v>1056</v>
      </c>
      <c r="C26" s="417" t="s">
        <v>1057</v>
      </c>
      <c r="D26" s="283" t="s">
        <v>107</v>
      </c>
      <c r="E26" s="283" t="s">
        <v>108</v>
      </c>
      <c r="F26" s="412" t="s">
        <v>1046</v>
      </c>
      <c r="G26" s="401"/>
    </row>
    <row r="27" spans="1:7" x14ac:dyDescent="0.25">
      <c r="A27" s="279"/>
      <c r="B27" s="272"/>
      <c r="C27" s="282">
        <f>B27/(1+$B$23/100)</f>
        <v>0</v>
      </c>
      <c r="D27" s="272"/>
      <c r="E27" s="254">
        <f>B27*D27</f>
        <v>0</v>
      </c>
      <c r="F27" s="254">
        <f>E27/25</f>
        <v>0</v>
      </c>
      <c r="G27" s="402"/>
    </row>
    <row r="28" spans="1:7" x14ac:dyDescent="0.25">
      <c r="A28" s="279" t="s">
        <v>109</v>
      </c>
      <c r="B28" s="272"/>
      <c r="C28" s="400">
        <f>B28/(1+$B$23/100)</f>
        <v>0</v>
      </c>
      <c r="D28" s="310"/>
      <c r="E28" s="254">
        <f>B28*D28</f>
        <v>0</v>
      </c>
      <c r="F28" s="254">
        <f>E28/25</f>
        <v>0</v>
      </c>
      <c r="G28" s="402"/>
    </row>
    <row r="29" spans="1:7" x14ac:dyDescent="0.25">
      <c r="A29" s="279" t="s">
        <v>110</v>
      </c>
      <c r="B29" s="272"/>
      <c r="C29" s="400">
        <f t="shared" ref="C29:C38" si="1">B29/(1+$B$23/100)</f>
        <v>0</v>
      </c>
      <c r="D29" s="310"/>
      <c r="E29" s="254">
        <f t="shared" ref="E29:E38" si="2">B29*D29</f>
        <v>0</v>
      </c>
      <c r="F29" s="254">
        <f t="shared" ref="F29:F37" si="3">E29/25</f>
        <v>0</v>
      </c>
      <c r="G29" s="402"/>
    </row>
    <row r="30" spans="1:7" x14ac:dyDescent="0.25">
      <c r="A30" s="279" t="s">
        <v>111</v>
      </c>
      <c r="B30" s="272"/>
      <c r="C30" s="400">
        <f t="shared" si="1"/>
        <v>0</v>
      </c>
      <c r="D30" s="310"/>
      <c r="E30" s="254">
        <f t="shared" si="2"/>
        <v>0</v>
      </c>
      <c r="F30" s="254">
        <f t="shared" si="3"/>
        <v>0</v>
      </c>
      <c r="G30" s="402"/>
    </row>
    <row r="31" spans="1:7" x14ac:dyDescent="0.25">
      <c r="A31" s="279" t="s">
        <v>112</v>
      </c>
      <c r="B31" s="272"/>
      <c r="C31" s="400">
        <f>B31/(1+$B$23/100)</f>
        <v>0</v>
      </c>
      <c r="D31" s="310"/>
      <c r="E31" s="254">
        <f t="shared" si="2"/>
        <v>0</v>
      </c>
      <c r="F31" s="254">
        <f t="shared" si="3"/>
        <v>0</v>
      </c>
      <c r="G31" s="402"/>
    </row>
    <row r="32" spans="1:7" x14ac:dyDescent="0.25">
      <c r="A32" s="279"/>
      <c r="B32" s="272"/>
      <c r="C32" s="282">
        <f>B32/(1+$B$23/100)</f>
        <v>0</v>
      </c>
      <c r="D32" s="272"/>
      <c r="E32" s="254">
        <f t="shared" si="2"/>
        <v>0</v>
      </c>
      <c r="F32" s="254">
        <f t="shared" si="3"/>
        <v>0</v>
      </c>
      <c r="G32" s="402"/>
    </row>
    <row r="33" spans="1:7" x14ac:dyDescent="0.25">
      <c r="A33" s="279"/>
      <c r="B33" s="272"/>
      <c r="C33" s="282">
        <f t="shared" si="1"/>
        <v>0</v>
      </c>
      <c r="D33" s="272"/>
      <c r="E33" s="254">
        <f t="shared" si="2"/>
        <v>0</v>
      </c>
      <c r="F33" s="254">
        <f t="shared" si="3"/>
        <v>0</v>
      </c>
      <c r="G33" s="402"/>
    </row>
    <row r="34" spans="1:7" x14ac:dyDescent="0.25">
      <c r="A34" s="279"/>
      <c r="B34" s="272"/>
      <c r="C34" s="282">
        <f t="shared" si="1"/>
        <v>0</v>
      </c>
      <c r="D34" s="272"/>
      <c r="E34" s="254">
        <f t="shared" si="2"/>
        <v>0</v>
      </c>
      <c r="F34" s="254">
        <f t="shared" si="3"/>
        <v>0</v>
      </c>
      <c r="G34" s="402"/>
    </row>
    <row r="35" spans="1:7" x14ac:dyDescent="0.25">
      <c r="A35" s="279"/>
      <c r="B35" s="272"/>
      <c r="C35" s="282">
        <f t="shared" si="1"/>
        <v>0</v>
      </c>
      <c r="D35" s="272"/>
      <c r="E35" s="254">
        <f t="shared" si="2"/>
        <v>0</v>
      </c>
      <c r="F35" s="254">
        <f t="shared" si="3"/>
        <v>0</v>
      </c>
      <c r="G35" s="402"/>
    </row>
    <row r="36" spans="1:7" x14ac:dyDescent="0.25">
      <c r="A36" s="279"/>
      <c r="B36" s="272"/>
      <c r="C36" s="282">
        <f t="shared" si="1"/>
        <v>0</v>
      </c>
      <c r="D36" s="272"/>
      <c r="E36" s="254">
        <f t="shared" si="2"/>
        <v>0</v>
      </c>
      <c r="F36" s="254">
        <f>E36/25</f>
        <v>0</v>
      </c>
      <c r="G36" s="402"/>
    </row>
    <row r="37" spans="1:7" x14ac:dyDescent="0.25">
      <c r="A37" s="279"/>
      <c r="B37" s="272"/>
      <c r="C37" s="282">
        <f t="shared" si="1"/>
        <v>0</v>
      </c>
      <c r="D37" s="272"/>
      <c r="E37" s="254">
        <f t="shared" si="2"/>
        <v>0</v>
      </c>
      <c r="F37" s="254">
        <f t="shared" si="3"/>
        <v>0</v>
      </c>
      <c r="G37" s="402"/>
    </row>
    <row r="38" spans="1:7" x14ac:dyDescent="0.25">
      <c r="A38" s="279"/>
      <c r="B38" s="272"/>
      <c r="C38" s="282">
        <f t="shared" si="1"/>
        <v>0</v>
      </c>
      <c r="D38" s="272"/>
      <c r="E38" s="254">
        <f t="shared" si="2"/>
        <v>0</v>
      </c>
      <c r="F38" s="254">
        <f>E38/25</f>
        <v>0</v>
      </c>
      <c r="G38" s="402"/>
    </row>
    <row r="39" spans="1:7" x14ac:dyDescent="0.25">
      <c r="A39" s="262" t="s">
        <v>113</v>
      </c>
      <c r="B39" s="254">
        <f>SUM(B27:B38)</f>
        <v>0</v>
      </c>
      <c r="C39" s="254">
        <f>SUM(C27:C38)</f>
        <v>0</v>
      </c>
      <c r="D39" s="189"/>
      <c r="E39" s="254">
        <f>SUM(E27:E38)</f>
        <v>0</v>
      </c>
      <c r="F39" s="254">
        <f>SUM(F27:F38)</f>
        <v>0</v>
      </c>
      <c r="G39" s="402"/>
    </row>
    <row r="42" spans="1:7" x14ac:dyDescent="0.25">
      <c r="A42" s="7" t="s">
        <v>114</v>
      </c>
    </row>
    <row r="43" spans="1:7" ht="46.5" x14ac:dyDescent="0.35">
      <c r="A43" s="253" t="s">
        <v>115</v>
      </c>
      <c r="B43" s="416" t="s">
        <v>1056</v>
      </c>
      <c r="C43" s="417" t="s">
        <v>1057</v>
      </c>
      <c r="D43" s="283" t="s">
        <v>116</v>
      </c>
      <c r="E43" s="283" t="s">
        <v>117</v>
      </c>
      <c r="F43" s="284" t="s">
        <v>118</v>
      </c>
      <c r="G43" s="401"/>
    </row>
    <row r="44" spans="1:7" x14ac:dyDescent="0.25">
      <c r="A44" s="193"/>
      <c r="B44" s="272"/>
      <c r="C44" s="282">
        <f>B44/(1+$B$23/100)</f>
        <v>0</v>
      </c>
      <c r="D44" s="310"/>
      <c r="E44" s="254">
        <f>B44*D44</f>
        <v>0</v>
      </c>
      <c r="F44" s="254">
        <f>E44/25</f>
        <v>0</v>
      </c>
      <c r="G44" s="402"/>
    </row>
    <row r="45" spans="1:7" x14ac:dyDescent="0.25">
      <c r="A45" s="193"/>
      <c r="B45" s="272"/>
      <c r="C45" s="282">
        <f t="shared" ref="C45:C55" si="4">B45/(1+$B$23/100)</f>
        <v>0</v>
      </c>
      <c r="D45" s="272"/>
      <c r="E45" s="254">
        <f t="shared" ref="E45:E55" si="5">B45*D45</f>
        <v>0</v>
      </c>
      <c r="F45" s="254">
        <f t="shared" ref="F45:F55" si="6">E45/25</f>
        <v>0</v>
      </c>
      <c r="G45" s="402"/>
    </row>
    <row r="46" spans="1:7" x14ac:dyDescent="0.25">
      <c r="A46" s="193"/>
      <c r="B46" s="272"/>
      <c r="C46" s="282">
        <f t="shared" si="4"/>
        <v>0</v>
      </c>
      <c r="D46" s="272"/>
      <c r="E46" s="254">
        <f>B46*D46</f>
        <v>0</v>
      </c>
      <c r="F46" s="254">
        <f t="shared" si="6"/>
        <v>0</v>
      </c>
      <c r="G46" s="402"/>
    </row>
    <row r="47" spans="1:7" x14ac:dyDescent="0.25">
      <c r="A47" s="193"/>
      <c r="B47" s="272"/>
      <c r="C47" s="282">
        <f>B47/(1+$B$23/100)</f>
        <v>0</v>
      </c>
      <c r="D47" s="272"/>
      <c r="E47" s="254">
        <f>B47*D47</f>
        <v>0</v>
      </c>
      <c r="F47" s="254">
        <f t="shared" si="6"/>
        <v>0</v>
      </c>
      <c r="G47" s="402"/>
    </row>
    <row r="48" spans="1:7" x14ac:dyDescent="0.25">
      <c r="A48" s="193"/>
      <c r="B48" s="272"/>
      <c r="C48" s="282">
        <f t="shared" si="4"/>
        <v>0</v>
      </c>
      <c r="D48" s="272"/>
      <c r="E48" s="254">
        <f t="shared" si="5"/>
        <v>0</v>
      </c>
      <c r="F48" s="254">
        <f>E48/25</f>
        <v>0</v>
      </c>
      <c r="G48" s="402"/>
    </row>
    <row r="49" spans="1:7" x14ac:dyDescent="0.25">
      <c r="A49" s="193"/>
      <c r="B49" s="272"/>
      <c r="C49" s="282">
        <f t="shared" si="4"/>
        <v>0</v>
      </c>
      <c r="D49" s="272"/>
      <c r="E49" s="254">
        <f t="shared" si="5"/>
        <v>0</v>
      </c>
      <c r="F49" s="254">
        <f t="shared" si="6"/>
        <v>0</v>
      </c>
      <c r="G49" s="402"/>
    </row>
    <row r="50" spans="1:7" x14ac:dyDescent="0.25">
      <c r="A50" s="193"/>
      <c r="B50" s="272"/>
      <c r="C50" s="282">
        <f t="shared" si="4"/>
        <v>0</v>
      </c>
      <c r="D50" s="272"/>
      <c r="E50" s="254">
        <f t="shared" si="5"/>
        <v>0</v>
      </c>
      <c r="F50" s="254">
        <f t="shared" si="6"/>
        <v>0</v>
      </c>
      <c r="G50" s="402"/>
    </row>
    <row r="51" spans="1:7" x14ac:dyDescent="0.25">
      <c r="A51" s="193"/>
      <c r="B51" s="272"/>
      <c r="C51" s="282">
        <f t="shared" si="4"/>
        <v>0</v>
      </c>
      <c r="D51" s="272"/>
      <c r="E51" s="254">
        <f t="shared" si="5"/>
        <v>0</v>
      </c>
      <c r="F51" s="254">
        <f t="shared" si="6"/>
        <v>0</v>
      </c>
      <c r="G51" s="402"/>
    </row>
    <row r="52" spans="1:7" x14ac:dyDescent="0.25">
      <c r="A52" s="193"/>
      <c r="B52" s="272"/>
      <c r="C52" s="282">
        <f t="shared" si="4"/>
        <v>0</v>
      </c>
      <c r="D52" s="272"/>
      <c r="E52" s="254">
        <f t="shared" si="5"/>
        <v>0</v>
      </c>
      <c r="F52" s="254">
        <f t="shared" si="6"/>
        <v>0</v>
      </c>
      <c r="G52" s="402"/>
    </row>
    <row r="53" spans="1:7" x14ac:dyDescent="0.25">
      <c r="A53" s="193"/>
      <c r="B53" s="272"/>
      <c r="C53" s="282">
        <f t="shared" si="4"/>
        <v>0</v>
      </c>
      <c r="D53" s="272"/>
      <c r="E53" s="254">
        <f t="shared" si="5"/>
        <v>0</v>
      </c>
      <c r="F53" s="254">
        <f t="shared" si="6"/>
        <v>0</v>
      </c>
      <c r="G53" s="402"/>
    </row>
    <row r="54" spans="1:7" x14ac:dyDescent="0.25">
      <c r="A54" s="193"/>
      <c r="B54" s="272"/>
      <c r="C54" s="282">
        <f t="shared" si="4"/>
        <v>0</v>
      </c>
      <c r="D54" s="272"/>
      <c r="E54" s="254">
        <f t="shared" si="5"/>
        <v>0</v>
      </c>
      <c r="F54" s="254">
        <f t="shared" si="6"/>
        <v>0</v>
      </c>
      <c r="G54" s="402"/>
    </row>
    <row r="55" spans="1:7" x14ac:dyDescent="0.25">
      <c r="A55" s="193"/>
      <c r="B55" s="272"/>
      <c r="C55" s="282">
        <f t="shared" si="4"/>
        <v>0</v>
      </c>
      <c r="D55" s="272"/>
      <c r="E55" s="254">
        <f t="shared" si="5"/>
        <v>0</v>
      </c>
      <c r="F55" s="254">
        <f t="shared" si="6"/>
        <v>0</v>
      </c>
      <c r="G55" s="402"/>
    </row>
    <row r="56" spans="1:7" x14ac:dyDescent="0.25">
      <c r="A56" s="263" t="s">
        <v>119</v>
      </c>
      <c r="B56" s="254">
        <f>SUM(B44:B55)</f>
        <v>0</v>
      </c>
      <c r="C56" s="254">
        <f>SUM(C44:C55)</f>
        <v>0</v>
      </c>
      <c r="D56" s="189"/>
      <c r="E56" s="254">
        <f>SUM(E44:E55)</f>
        <v>0</v>
      </c>
      <c r="F56" s="254">
        <f>SUM(F44:F55)</f>
        <v>0</v>
      </c>
      <c r="G56" s="402"/>
    </row>
    <row r="59" spans="1:7" x14ac:dyDescent="0.25">
      <c r="A59" s="418" t="s">
        <v>1058</v>
      </c>
      <c r="C59" s="3">
        <f>SUM(C39+C56)</f>
        <v>0</v>
      </c>
    </row>
    <row r="60" spans="1:7" ht="18" x14ac:dyDescent="0.35">
      <c r="A60" s="418" t="s">
        <v>1059</v>
      </c>
      <c r="C60" s="3">
        <f>SUM(F39+F56)</f>
        <v>0</v>
      </c>
    </row>
  </sheetData>
  <customSheetViews>
    <customSheetView guid="{D046371F-D020-41A3-95B7-6C43C3338B6C}" showGridLines="0">
      <selection activeCell="G44" sqref="G44"/>
      <pageMargins left="0.7" right="0.7" top="0.75" bottom="0.75" header="0.3" footer="0.3"/>
      <pageSetup paperSize="9" orientation="portrait" r:id="rId1"/>
    </customSheetView>
    <customSheetView guid="{DEC59C64-1FAA-4885-B93C-7255F7DAE82A}" showGridLines="0">
      <selection activeCell="A60" sqref="A60"/>
      <pageMargins left="0.7" right="0.7" top="0.75" bottom="0.75" header="0.3" footer="0.3"/>
      <pageSetup paperSize="9" orientation="portrait" r:id="rId2"/>
    </customSheetView>
  </customSheetViews>
  <mergeCells count="1">
    <mergeCell ref="A3:G3"/>
  </mergeCells>
  <dataValidations count="2">
    <dataValidation type="list" showInputMessage="1" showErrorMessage="1" sqref="A44:A55 A27:A38">
      <formula1>LandUse</formula1>
    </dataValidation>
    <dataValidation showInputMessage="1" showErrorMessage="1" sqref="C27:C39 B44:C55 B39"/>
  </dataValidations>
  <pageMargins left="0.7" right="0.7" top="0.75" bottom="0.75" header="0.3" footer="0.3"/>
  <pageSetup paperSize="9" orientation="portrait" r:id="rId3"/>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
  <sheetViews>
    <sheetView showGridLines="0" zoomScaleNormal="100" workbookViewId="0">
      <selection activeCell="A8" sqref="A8"/>
    </sheetView>
  </sheetViews>
  <sheetFormatPr defaultColWidth="9.140625" defaultRowHeight="15" x14ac:dyDescent="0.25"/>
  <cols>
    <col min="1" max="1" width="37.7109375" style="62" customWidth="1"/>
    <col min="2" max="2" width="14.140625" style="62" customWidth="1"/>
    <col min="3" max="3" width="9.85546875" style="62" customWidth="1"/>
    <col min="4" max="4" width="21.7109375" style="62" bestFit="1" customWidth="1"/>
    <col min="5" max="5" width="10.140625" style="62" customWidth="1"/>
    <col min="6" max="6" width="9.140625" style="62"/>
    <col min="7" max="7" width="18.140625" style="62" customWidth="1"/>
    <col min="8" max="8" width="10.140625" style="62" customWidth="1"/>
    <col min="9" max="9" width="7.7109375" style="62" customWidth="1"/>
    <col min="10" max="10" width="19.5703125" style="62" customWidth="1"/>
    <col min="11" max="11" width="12.140625" style="62" customWidth="1"/>
    <col min="12" max="16384" width="9.140625" style="62"/>
  </cols>
  <sheetData>
    <row r="1" spans="1:7" ht="33.75" x14ac:dyDescent="0.5">
      <c r="A1" s="371" t="s">
        <v>120</v>
      </c>
    </row>
    <row r="2" spans="1:7" x14ac:dyDescent="0.25">
      <c r="A2" s="70"/>
    </row>
    <row r="3" spans="1:7" ht="79.5" customHeight="1" x14ac:dyDescent="0.25">
      <c r="A3" s="441" t="s">
        <v>121</v>
      </c>
      <c r="B3" s="442"/>
      <c r="C3" s="443"/>
      <c r="D3" s="443"/>
      <c r="E3" s="443"/>
      <c r="F3" s="443"/>
      <c r="G3" s="444"/>
    </row>
    <row r="4" spans="1:7" x14ac:dyDescent="0.25">
      <c r="A4" s="71"/>
    </row>
    <row r="5" spans="1:7" x14ac:dyDescent="0.25">
      <c r="A5" s="70" t="s">
        <v>122</v>
      </c>
    </row>
    <row r="6" spans="1:7" ht="28.5" customHeight="1" x14ac:dyDescent="0.25">
      <c r="A6" s="370" t="s">
        <v>123</v>
      </c>
      <c r="B6" s="394"/>
    </row>
    <row r="7" spans="1:7" ht="28.5" customHeight="1" x14ac:dyDescent="0.25">
      <c r="A7" s="419" t="s">
        <v>1057</v>
      </c>
      <c r="B7" s="403">
        <f>'1. Emisiones LUC '!C59</f>
        <v>0</v>
      </c>
    </row>
    <row r="8" spans="1:7" ht="28.5" customHeight="1" x14ac:dyDescent="0.25">
      <c r="A8" s="370" t="s">
        <v>124</v>
      </c>
      <c r="B8" s="403">
        <f>B6*B7</f>
        <v>0</v>
      </c>
    </row>
    <row r="9" spans="1:7" x14ac:dyDescent="0.25">
      <c r="B9" s="67"/>
    </row>
    <row r="10" spans="1:7" x14ac:dyDescent="0.25">
      <c r="A10" s="116"/>
      <c r="B10" s="68"/>
    </row>
  </sheetData>
  <sheetProtection insertRows="0"/>
  <customSheetViews>
    <customSheetView guid="{D046371F-D020-41A3-95B7-6C43C3338B6C}" showGridLines="0">
      <selection activeCell="A8" sqref="A8"/>
      <pageMargins left="0.7" right="0.7" top="0.75" bottom="0.75" header="0.3" footer="0.3"/>
      <pageSetup orientation="portrait" r:id="rId1"/>
    </customSheetView>
    <customSheetView guid="{DEC59C64-1FAA-4885-B93C-7255F7DAE82A}" showGridLines="0">
      <selection activeCell="A8" sqref="A8"/>
      <pageMargins left="0.7" right="0.7" top="0.75" bottom="0.75" header="0.3" footer="0.3"/>
      <pageSetup orientation="portrait" r:id="rId2"/>
    </customSheetView>
  </customSheetViews>
  <mergeCells count="1">
    <mergeCell ref="A3:G3"/>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sheetPr>
  <dimension ref="A1:L35"/>
  <sheetViews>
    <sheetView showGridLines="0" workbookViewId="0">
      <selection activeCell="H17" sqref="H17"/>
    </sheetView>
  </sheetViews>
  <sheetFormatPr defaultColWidth="9.140625" defaultRowHeight="15" x14ac:dyDescent="0.25"/>
  <cols>
    <col min="1" max="1" width="4.28515625" style="62" customWidth="1"/>
    <col min="2" max="2" width="24.7109375" style="62" customWidth="1"/>
    <col min="3" max="3" width="9.28515625" style="62" customWidth="1"/>
    <col min="4" max="4" width="8" style="62" customWidth="1"/>
    <col min="5" max="5" width="27.85546875" style="62" customWidth="1"/>
    <col min="6" max="6" width="9.28515625" style="62" customWidth="1"/>
    <col min="7" max="7" width="8" style="62" customWidth="1"/>
    <col min="8" max="8" width="26" style="62" bestFit="1" customWidth="1"/>
    <col min="9" max="9" width="10.140625" style="62" customWidth="1"/>
    <col min="10" max="10" width="8" style="62" customWidth="1"/>
    <col min="11" max="11" width="26.42578125" style="62" customWidth="1"/>
    <col min="12" max="17" width="9.140625" style="62"/>
    <col min="18" max="18" width="10.5703125" style="62" customWidth="1"/>
    <col min="19" max="19" width="12.7109375" style="62" customWidth="1"/>
    <col min="20" max="20" width="12.140625" style="62" customWidth="1"/>
    <col min="21" max="16384" width="9.140625" style="62"/>
  </cols>
  <sheetData>
    <row r="1" spans="1:12" ht="33.75" x14ac:dyDescent="0.5">
      <c r="A1" s="371" t="s">
        <v>125</v>
      </c>
      <c r="B1" s="70"/>
    </row>
    <row r="2" spans="1:12" ht="6" customHeight="1" x14ac:dyDescent="0.25">
      <c r="B2" s="70"/>
    </row>
    <row r="3" spans="1:12" ht="69.75" customHeight="1" x14ac:dyDescent="0.25">
      <c r="A3" s="445" t="s">
        <v>1060</v>
      </c>
      <c r="B3" s="446"/>
      <c r="C3" s="446"/>
      <c r="D3" s="446"/>
      <c r="E3" s="446"/>
      <c r="F3" s="446"/>
      <c r="G3" s="446"/>
      <c r="H3" s="446"/>
      <c r="I3" s="446"/>
      <c r="J3" s="446"/>
      <c r="K3" s="446"/>
      <c r="L3" s="446"/>
    </row>
    <row r="4" spans="1:12" ht="12.75" customHeight="1" thickBot="1" x14ac:dyDescent="0.3">
      <c r="B4" s="71"/>
    </row>
    <row r="5" spans="1:12" x14ac:dyDescent="0.25">
      <c r="A5" s="212"/>
      <c r="B5" s="386"/>
      <c r="C5" s="372"/>
      <c r="D5" s="372"/>
      <c r="E5" s="372"/>
      <c r="F5" s="372"/>
      <c r="G5" s="373"/>
    </row>
    <row r="6" spans="1:12" ht="30.75" customHeight="1" x14ac:dyDescent="0.25">
      <c r="A6" s="212"/>
      <c r="B6" s="420" t="s">
        <v>126</v>
      </c>
      <c r="C6" s="212"/>
      <c r="D6" s="212"/>
      <c r="E6" s="212"/>
      <c r="F6" s="212"/>
      <c r="G6" s="374"/>
      <c r="H6" s="84"/>
      <c r="I6" s="84"/>
      <c r="J6" s="84"/>
      <c r="K6" s="84"/>
    </row>
    <row r="7" spans="1:12" ht="18" x14ac:dyDescent="0.35">
      <c r="A7" s="212"/>
      <c r="B7" s="387" t="s">
        <v>127</v>
      </c>
      <c r="C7" s="75">
        <f>'Datos predeterminados'!$B7</f>
        <v>3.12</v>
      </c>
      <c r="D7" s="212"/>
      <c r="E7" s="74" t="s">
        <v>128</v>
      </c>
      <c r="F7" s="393">
        <v>0</v>
      </c>
      <c r="G7" s="375"/>
      <c r="H7" s="78"/>
      <c r="I7" s="78"/>
      <c r="J7" s="78"/>
      <c r="K7" s="87"/>
    </row>
    <row r="8" spans="1:12" ht="18" x14ac:dyDescent="0.35">
      <c r="A8" s="212"/>
      <c r="B8" s="387" t="s">
        <v>1061</v>
      </c>
      <c r="C8" s="376">
        <f>'Datos predeterminados'!B8</f>
        <v>2.75</v>
      </c>
      <c r="D8" s="212"/>
      <c r="E8" s="74" t="s">
        <v>129</v>
      </c>
      <c r="F8" s="393">
        <v>0</v>
      </c>
      <c r="G8" s="377"/>
    </row>
    <row r="9" spans="1:12" ht="15.75" thickBot="1" x14ac:dyDescent="0.3">
      <c r="A9" s="212"/>
      <c r="B9" s="388"/>
      <c r="C9" s="379"/>
      <c r="D9" s="380"/>
      <c r="E9" s="378"/>
      <c r="F9" s="381"/>
      <c r="G9" s="382"/>
    </row>
    <row r="10" spans="1:12" x14ac:dyDescent="0.25">
      <c r="B10" s="74"/>
      <c r="C10" s="63"/>
      <c r="E10" s="74"/>
      <c r="F10" s="76"/>
    </row>
    <row r="11" spans="1:12" x14ac:dyDescent="0.25">
      <c r="B11" s="195" t="s">
        <v>130</v>
      </c>
      <c r="C11" s="63"/>
    </row>
    <row r="12" spans="1:12" x14ac:dyDescent="0.25">
      <c r="B12" s="447" t="s">
        <v>131</v>
      </c>
      <c r="C12" s="447"/>
      <c r="E12" s="447" t="s">
        <v>1062</v>
      </c>
      <c r="F12" s="447"/>
      <c r="H12" s="447" t="s">
        <v>132</v>
      </c>
      <c r="I12" s="447"/>
      <c r="K12" s="447" t="s">
        <v>133</v>
      </c>
      <c r="L12" s="447"/>
    </row>
    <row r="13" spans="1:12" ht="18.75" customHeight="1" x14ac:dyDescent="0.25">
      <c r="B13" s="383" t="s">
        <v>134</v>
      </c>
      <c r="C13" s="391"/>
      <c r="D13" s="384"/>
      <c r="E13" s="383" t="s">
        <v>135</v>
      </c>
      <c r="F13" s="391"/>
      <c r="G13" s="384"/>
      <c r="H13" s="383" t="s">
        <v>136</v>
      </c>
      <c r="I13" s="392"/>
      <c r="J13" s="384"/>
      <c r="K13" s="383" t="s">
        <v>137</v>
      </c>
      <c r="L13" s="391"/>
    </row>
    <row r="14" spans="1:12" ht="18.75" customHeight="1" x14ac:dyDescent="0.25">
      <c r="B14" s="384" t="s">
        <v>138</v>
      </c>
      <c r="C14" s="385">
        <f>C13*'1. Emisiones LUC '!C59</f>
        <v>0</v>
      </c>
      <c r="D14" s="384"/>
      <c r="E14" s="384" t="s">
        <v>139</v>
      </c>
      <c r="F14" s="385">
        <f>F13*'1. Emisiones LUC '!C59</f>
        <v>0</v>
      </c>
      <c r="G14" s="384"/>
      <c r="H14" s="384" t="s">
        <v>140</v>
      </c>
      <c r="I14" s="385">
        <f>I13*'1. Emisiones LUC '!C59</f>
        <v>0</v>
      </c>
      <c r="J14" s="384"/>
      <c r="K14" s="384" t="s">
        <v>141</v>
      </c>
      <c r="L14" s="385">
        <f>L13*'1. Emisiones LUC '!C59</f>
        <v>0</v>
      </c>
    </row>
    <row r="15" spans="1:12" x14ac:dyDescent="0.25">
      <c r="B15" s="98"/>
      <c r="C15" s="95"/>
    </row>
    <row r="16" spans="1:12" x14ac:dyDescent="0.25">
      <c r="B16" s="421" t="s">
        <v>1063</v>
      </c>
      <c r="C16" s="97"/>
    </row>
    <row r="17" spans="2:6" ht="18" x14ac:dyDescent="0.35">
      <c r="B17" s="89" t="s">
        <v>142</v>
      </c>
      <c r="C17" s="133">
        <f>(C14*C7+F14*C8+I14*F7+L14*F8)/1000</f>
        <v>0</v>
      </c>
    </row>
    <row r="18" spans="2:6" x14ac:dyDescent="0.25">
      <c r="B18" s="89"/>
      <c r="C18" s="94"/>
    </row>
    <row r="19" spans="2:6" hidden="1" x14ac:dyDescent="0.25">
      <c r="B19" s="146" t="s">
        <v>143</v>
      </c>
      <c r="C19" s="148"/>
      <c r="D19" s="146"/>
      <c r="E19" s="146" t="s">
        <v>1044</v>
      </c>
      <c r="F19" s="146"/>
    </row>
    <row r="20" spans="2:6" hidden="1" x14ac:dyDescent="0.25">
      <c r="B20" s="159" t="s">
        <v>144</v>
      </c>
      <c r="C20" s="154" t="e">
        <f>#REF!</f>
        <v>#REF!</v>
      </c>
      <c r="D20" s="146"/>
      <c r="E20" s="146" t="str">
        <f t="shared" ref="E20:F24" si="0">B20</f>
        <v>Outgrower fuel consumption l/yr</v>
      </c>
      <c r="F20" s="154" t="e">
        <f t="shared" si="0"/>
        <v>#REF!</v>
      </c>
    </row>
    <row r="21" spans="2:6" hidden="1" x14ac:dyDescent="0.25">
      <c r="B21" s="166" t="e">
        <f>#REF!</f>
        <v>#REF!</v>
      </c>
      <c r="C21" s="163"/>
      <c r="D21" s="146"/>
      <c r="E21" s="153" t="e">
        <f t="shared" si="0"/>
        <v>#REF!</v>
      </c>
      <c r="F21" s="165"/>
    </row>
    <row r="22" spans="2:6" hidden="1" x14ac:dyDescent="0.25">
      <c r="B22" s="166" t="e">
        <f>#REF!</f>
        <v>#REF!</v>
      </c>
      <c r="C22" s="163"/>
      <c r="D22" s="146"/>
      <c r="E22" s="153" t="e">
        <f t="shared" si="0"/>
        <v>#REF!</v>
      </c>
      <c r="F22" s="165"/>
    </row>
    <row r="23" spans="2:6" hidden="1" x14ac:dyDescent="0.25">
      <c r="B23" s="166" t="e">
        <f>#REF!</f>
        <v>#REF!</v>
      </c>
      <c r="C23" s="163"/>
      <c r="D23" s="146"/>
      <c r="E23" s="153" t="e">
        <f t="shared" si="0"/>
        <v>#REF!</v>
      </c>
      <c r="F23" s="165"/>
    </row>
    <row r="24" spans="2:6" hidden="1" x14ac:dyDescent="0.25">
      <c r="B24" s="166" t="e">
        <f>#REF!</f>
        <v>#REF!</v>
      </c>
      <c r="C24" s="163"/>
      <c r="D24" s="146"/>
      <c r="E24" s="153" t="e">
        <f t="shared" si="0"/>
        <v>#REF!</v>
      </c>
      <c r="F24" s="165"/>
    </row>
    <row r="25" spans="2:6" hidden="1" x14ac:dyDescent="0.25">
      <c r="B25" s="166"/>
      <c r="C25" s="170"/>
      <c r="D25" s="146"/>
      <c r="E25" s="146"/>
      <c r="F25" s="146"/>
    </row>
    <row r="26" spans="2:6" hidden="1" x14ac:dyDescent="0.25">
      <c r="B26" s="171" t="s">
        <v>145</v>
      </c>
      <c r="C26" s="172" t="s">
        <v>146</v>
      </c>
      <c r="D26" s="155" t="s">
        <v>147</v>
      </c>
      <c r="E26" s="146"/>
      <c r="F26" s="146"/>
    </row>
    <row r="27" spans="2:6" s="76" customFormat="1" hidden="1" x14ac:dyDescent="0.25">
      <c r="B27" s="149" t="s">
        <v>148</v>
      </c>
      <c r="C27" s="157">
        <f>SUM(C21:C24)</f>
        <v>0</v>
      </c>
      <c r="D27" s="148" t="e">
        <f>C27/#REF!</f>
        <v>#REF!</v>
      </c>
      <c r="E27" s="146"/>
      <c r="F27" s="146"/>
    </row>
    <row r="28" spans="2:6" hidden="1" x14ac:dyDescent="0.25">
      <c r="B28" s="149" t="s">
        <v>1045</v>
      </c>
      <c r="C28" s="147">
        <f>SUM(F21:F24)</f>
        <v>0</v>
      </c>
      <c r="D28" s="148" t="e">
        <f>C28/#REF!</f>
        <v>#REF!</v>
      </c>
      <c r="E28" s="146"/>
      <c r="F28" s="146"/>
    </row>
    <row r="29" spans="2:6" hidden="1" x14ac:dyDescent="0.25">
      <c r="B29" s="149"/>
      <c r="C29" s="147"/>
      <c r="D29" s="146"/>
      <c r="E29" s="146"/>
      <c r="F29" s="146"/>
    </row>
    <row r="30" spans="2:6" ht="18" hidden="1" x14ac:dyDescent="0.35">
      <c r="B30" s="149" t="s">
        <v>149</v>
      </c>
      <c r="C30" s="148" t="e">
        <f>(D27*C7+D28*C8)/1000</f>
        <v>#REF!</v>
      </c>
      <c r="D30" s="146"/>
      <c r="E30" s="146"/>
      <c r="F30" s="146"/>
    </row>
    <row r="31" spans="2:6" ht="18" hidden="1" x14ac:dyDescent="0.35">
      <c r="B31" s="149" t="s">
        <v>150</v>
      </c>
      <c r="C31" s="164">
        <f>(C27*$C7+C28*C8)/1000</f>
        <v>0</v>
      </c>
      <c r="D31" s="146"/>
      <c r="E31" s="146"/>
      <c r="F31" s="146"/>
    </row>
    <row r="33" spans="5:6" x14ac:dyDescent="0.25">
      <c r="E33" s="76"/>
      <c r="F33" s="76"/>
    </row>
    <row r="34" spans="5:6" x14ac:dyDescent="0.25">
      <c r="F34" s="141"/>
    </row>
    <row r="35" spans="5:6" x14ac:dyDescent="0.25">
      <c r="F35" s="64"/>
    </row>
  </sheetData>
  <sheetProtection formatCells="0" formatColumns="0" formatRows="0" insertColumns="0" insertRows="0"/>
  <customSheetViews>
    <customSheetView guid="{D046371F-D020-41A3-95B7-6C43C3338B6C}" showGridLines="0" hiddenRows="1">
      <selection activeCell="H17" sqref="H17"/>
      <pageMargins left="0.7" right="0.7" top="0.75" bottom="0.75" header="0.3" footer="0.3"/>
      <pageSetup orientation="portrait" r:id="rId1"/>
    </customSheetView>
    <customSheetView guid="{E65377FD-65C5-4E48-ADBC-1C49981F2400}" topLeftCell="A10">
      <selection activeCell="D17" sqref="D17"/>
      <pageMargins left="0.7" right="0.7" top="0.75" bottom="0.75" header="0.3" footer="0.3"/>
      <pageSetup orientation="portrait" r:id="rId2"/>
    </customSheetView>
    <customSheetView guid="{DEC59C64-1FAA-4885-B93C-7255F7DAE82A}" showGridLines="0" hiddenRows="1">
      <selection activeCell="B17" sqref="B17"/>
      <pageMargins left="0.7" right="0.7" top="0.75" bottom="0.75" header="0.3" footer="0.3"/>
      <pageSetup orientation="portrait" r:id="rId3"/>
    </customSheetView>
  </customSheetViews>
  <mergeCells count="5">
    <mergeCell ref="A3:L3"/>
    <mergeCell ref="B12:C12"/>
    <mergeCell ref="E12:F12"/>
    <mergeCell ref="H12:I12"/>
    <mergeCell ref="K12:L12"/>
  </mergeCells>
  <pageMargins left="0.7" right="0.7" top="0.75" bottom="0.75" header="0.3" footer="0.3"/>
  <pageSetup orientation="portrait" r:id="rId4"/>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G31"/>
  <sheetViews>
    <sheetView showGridLines="0" zoomScaleNormal="100" workbookViewId="0">
      <selection activeCell="Y11" sqref="Y11"/>
    </sheetView>
  </sheetViews>
  <sheetFormatPr defaultColWidth="9.140625" defaultRowHeight="15" x14ac:dyDescent="0.25"/>
  <cols>
    <col min="1" max="1" width="73.7109375" style="62" customWidth="1"/>
    <col min="2" max="2" width="7.5703125" style="62" bestFit="1" customWidth="1"/>
    <col min="3" max="3" width="5" style="62" bestFit="1" customWidth="1"/>
    <col min="4" max="4" width="5.5703125" style="62" bestFit="1" customWidth="1"/>
    <col min="5" max="5" width="4.7109375" style="62" customWidth="1"/>
    <col min="6" max="6" width="5.5703125" style="62" customWidth="1"/>
    <col min="7" max="7" width="8.42578125" style="62" bestFit="1" customWidth="1"/>
    <col min="8" max="8" width="4.85546875" style="62" customWidth="1"/>
    <col min="9" max="9" width="5" style="62" customWidth="1"/>
    <col min="10" max="10" width="4.85546875" style="62" customWidth="1"/>
    <col min="11" max="11" width="5.28515625" style="62" customWidth="1"/>
    <col min="12" max="12" width="5.140625" style="62" customWidth="1"/>
    <col min="13" max="13" width="5.42578125" style="62" customWidth="1"/>
    <col min="14" max="14" width="5.140625" style="62" customWidth="1"/>
    <col min="15" max="15" width="5" style="62" customWidth="1"/>
    <col min="16" max="16" width="5.5703125" style="62" customWidth="1"/>
    <col min="17" max="17" width="6" style="62" customWidth="1"/>
    <col min="18" max="18" width="5.85546875" style="62" customWidth="1"/>
    <col min="19" max="19" width="5" style="62" customWidth="1"/>
    <col min="20" max="20" width="6.140625" style="62" customWidth="1"/>
    <col min="21" max="21" width="5.42578125" style="62" customWidth="1"/>
    <col min="22" max="22" width="5.140625" style="62" customWidth="1"/>
    <col min="23" max="23" width="5" style="62" customWidth="1"/>
    <col min="24" max="26" width="5.42578125" style="62" customWidth="1"/>
    <col min="27" max="27" width="6.28515625" style="62" customWidth="1"/>
    <col min="28" max="28" width="6" style="62" customWidth="1"/>
    <col min="29" max="29" width="6.140625" style="62" customWidth="1"/>
    <col min="30" max="30" width="5.7109375" style="62" customWidth="1"/>
    <col min="31" max="31" width="5.5703125" style="62" customWidth="1"/>
    <col min="32" max="32" width="10.140625" style="62" customWidth="1"/>
    <col min="33" max="33" width="8" style="62" customWidth="1"/>
    <col min="34" max="16384" width="9.140625" style="62"/>
  </cols>
  <sheetData>
    <row r="1" spans="1:30" ht="41.25" customHeight="1" x14ac:dyDescent="0.7">
      <c r="A1" s="371" t="s">
        <v>151</v>
      </c>
    </row>
    <row r="2" spans="1:30" ht="39" customHeight="1" x14ac:dyDescent="0.25">
      <c r="A2" s="448" t="s">
        <v>1064</v>
      </c>
      <c r="B2" s="449"/>
      <c r="C2" s="449"/>
      <c r="D2" s="449"/>
      <c r="E2" s="449"/>
      <c r="F2" s="449"/>
      <c r="G2" s="449"/>
      <c r="H2" s="449"/>
      <c r="I2" s="449"/>
      <c r="J2" s="449"/>
      <c r="K2" s="449"/>
      <c r="L2" s="449"/>
      <c r="M2" s="449"/>
      <c r="N2" s="449"/>
      <c r="O2" s="449"/>
      <c r="P2" s="449"/>
      <c r="Q2" s="449"/>
      <c r="R2" s="449"/>
      <c r="S2" s="449"/>
      <c r="T2" s="449"/>
      <c r="U2" s="449"/>
      <c r="V2" s="450"/>
      <c r="W2" s="35"/>
      <c r="X2" s="99"/>
      <c r="Y2" s="99"/>
      <c r="Z2" s="99"/>
      <c r="AA2" s="99"/>
      <c r="AB2" s="99"/>
      <c r="AC2" s="99"/>
      <c r="AD2" s="99"/>
    </row>
    <row r="3" spans="1:30" ht="21" customHeight="1" x14ac:dyDescent="0.25">
      <c r="A3" s="451"/>
      <c r="B3" s="452"/>
      <c r="C3" s="452"/>
      <c r="D3" s="452"/>
      <c r="E3" s="452"/>
      <c r="F3" s="452"/>
      <c r="G3" s="452"/>
      <c r="H3" s="452"/>
      <c r="I3" s="452"/>
      <c r="J3" s="452"/>
      <c r="K3" s="452"/>
      <c r="L3" s="452"/>
      <c r="M3" s="452"/>
      <c r="N3" s="452"/>
      <c r="O3" s="452"/>
      <c r="P3" s="452"/>
      <c r="Q3" s="452"/>
      <c r="R3" s="452"/>
      <c r="S3" s="452"/>
      <c r="T3" s="452"/>
      <c r="U3" s="452"/>
      <c r="V3" s="453"/>
      <c r="W3" s="35"/>
      <c r="X3" s="99"/>
      <c r="Y3" s="99"/>
      <c r="Z3" s="99"/>
      <c r="AA3" s="99"/>
      <c r="AB3" s="99"/>
      <c r="AC3" s="99"/>
      <c r="AD3" s="99"/>
    </row>
    <row r="4" spans="1:30" x14ac:dyDescent="0.25">
      <c r="A4" s="77"/>
    </row>
    <row r="5" spans="1:30" x14ac:dyDescent="0.25">
      <c r="A5" s="77" t="s">
        <v>152</v>
      </c>
      <c r="R5" s="63"/>
      <c r="S5" s="63"/>
      <c r="T5" s="63"/>
      <c r="U5" s="63"/>
    </row>
    <row r="6" spans="1:30" x14ac:dyDescent="0.25">
      <c r="A6" s="422" t="s">
        <v>1065</v>
      </c>
      <c r="R6" s="63"/>
      <c r="S6" s="63"/>
      <c r="T6" s="63"/>
      <c r="U6" s="63"/>
    </row>
    <row r="7" spans="1:30" x14ac:dyDescent="0.25">
      <c r="A7" s="71"/>
      <c r="R7" s="63"/>
      <c r="S7" s="63"/>
      <c r="T7" s="63"/>
      <c r="U7" s="63"/>
    </row>
    <row r="8" spans="1:30" x14ac:dyDescent="0.25">
      <c r="R8" s="63"/>
      <c r="S8" s="63"/>
      <c r="T8" s="63"/>
      <c r="U8" s="63"/>
    </row>
    <row r="9" spans="1:30" x14ac:dyDescent="0.25">
      <c r="A9" s="100" t="s">
        <v>153</v>
      </c>
      <c r="R9" s="63"/>
      <c r="S9" s="63"/>
      <c r="T9" s="63"/>
      <c r="U9" s="63"/>
    </row>
    <row r="10" spans="1:30" ht="30" x14ac:dyDescent="0.25">
      <c r="A10" s="101" t="s">
        <v>154</v>
      </c>
      <c r="B10" s="390" t="s">
        <v>155</v>
      </c>
      <c r="R10" s="63"/>
      <c r="S10" s="63"/>
      <c r="T10" s="63"/>
      <c r="U10" s="63"/>
    </row>
    <row r="11" spans="1:30" x14ac:dyDescent="0.25">
      <c r="A11" s="101" t="s">
        <v>156</v>
      </c>
      <c r="B11" s="205">
        <f>IF(B10="N","100",)</f>
        <v>0</v>
      </c>
      <c r="R11" s="63"/>
      <c r="S11" s="63"/>
      <c r="T11" s="63"/>
      <c r="U11" s="63"/>
    </row>
    <row r="12" spans="1:30" x14ac:dyDescent="0.25">
      <c r="A12" s="101" t="s">
        <v>157</v>
      </c>
      <c r="B12" s="206">
        <f>IF(B10="P","75",)</f>
        <v>0</v>
      </c>
      <c r="R12" s="63"/>
      <c r="S12" s="63"/>
      <c r="T12" s="63"/>
      <c r="U12" s="63"/>
    </row>
    <row r="13" spans="1:30" ht="30" x14ac:dyDescent="0.25">
      <c r="A13" s="101" t="s">
        <v>158</v>
      </c>
      <c r="B13" s="206" t="str">
        <f>IF(B10="Y","60",)</f>
        <v>60</v>
      </c>
      <c r="R13" s="63"/>
      <c r="S13" s="63"/>
      <c r="T13" s="63"/>
      <c r="U13" s="63"/>
    </row>
    <row r="14" spans="1:30" ht="36" x14ac:dyDescent="0.35">
      <c r="A14" s="101" t="s">
        <v>159</v>
      </c>
      <c r="B14" s="190">
        <f>B11*0.91</f>
        <v>0</v>
      </c>
      <c r="R14" s="63"/>
      <c r="S14" s="63"/>
      <c r="T14" s="63"/>
      <c r="U14" s="63"/>
    </row>
    <row r="15" spans="1:30" ht="36" x14ac:dyDescent="0.35">
      <c r="A15" s="101" t="s">
        <v>160</v>
      </c>
      <c r="B15" s="192">
        <f>B12*0.91</f>
        <v>0</v>
      </c>
      <c r="R15" s="63"/>
      <c r="S15" s="63"/>
      <c r="T15" s="63"/>
      <c r="U15" s="63"/>
    </row>
    <row r="16" spans="1:30" ht="36" x14ac:dyDescent="0.35">
      <c r="A16" s="101" t="s">
        <v>161</v>
      </c>
      <c r="B16" s="191">
        <f>B13*0.91</f>
        <v>54.6</v>
      </c>
      <c r="R16" s="63"/>
      <c r="S16" s="63"/>
      <c r="T16" s="63"/>
      <c r="U16" s="63"/>
    </row>
    <row r="17" spans="1:33" x14ac:dyDescent="0.25">
      <c r="A17" s="101"/>
      <c r="B17" s="187"/>
      <c r="C17" s="102"/>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row>
    <row r="18" spans="1:33" ht="18" x14ac:dyDescent="0.35">
      <c r="A18" s="113" t="s">
        <v>162</v>
      </c>
      <c r="B18" s="105">
        <f>(B14*'1. Emisiones LUC '!B56)+(B15*'1. Emisiones LUC '!B56)+(B16*'1. Emisiones LUC '!B56)</f>
        <v>0</v>
      </c>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row>
    <row r="19" spans="1:33" x14ac:dyDescent="0.25">
      <c r="A19" s="103"/>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row>
    <row r="20" spans="1:33" x14ac:dyDescent="0.25">
      <c r="A20" s="76"/>
      <c r="B20" s="108"/>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row>
    <row r="21" spans="1:33" x14ac:dyDescent="0.25">
      <c r="A21" s="89"/>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row>
    <row r="22" spans="1:33" x14ac:dyDescent="0.25">
      <c r="A22" s="76"/>
      <c r="B22" s="108"/>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76"/>
      <c r="AG22" s="76"/>
    </row>
    <row r="23" spans="1:33" x14ac:dyDescent="0.25">
      <c r="A23" s="76"/>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10"/>
      <c r="AG23" s="76"/>
    </row>
    <row r="24" spans="1:33" x14ac:dyDescent="0.25">
      <c r="A24" s="104"/>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11"/>
      <c r="AG24" s="93"/>
    </row>
    <row r="25" spans="1:33" x14ac:dyDescent="0.2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92"/>
      <c r="AB25" s="76"/>
      <c r="AC25" s="76"/>
      <c r="AD25" s="76"/>
      <c r="AE25" s="76"/>
      <c r="AF25" s="111"/>
      <c r="AG25" s="76"/>
    </row>
    <row r="26" spans="1:33" hidden="1" x14ac:dyDescent="0.25">
      <c r="A26" s="174" t="s">
        <v>163</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55"/>
      <c r="AB26" s="146"/>
      <c r="AC26" s="146"/>
      <c r="AD26" s="146"/>
      <c r="AE26" s="146"/>
      <c r="AF26" s="146"/>
      <c r="AG26" s="146"/>
    </row>
    <row r="27" spans="1:33" hidden="1" x14ac:dyDescent="0.25">
      <c r="A27" s="146" t="s">
        <v>164</v>
      </c>
      <c r="B27" s="154" t="e">
        <f>#REF!</f>
        <v>#REF!</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55"/>
      <c r="AB27" s="146"/>
      <c r="AC27" s="146"/>
      <c r="AD27" s="146"/>
      <c r="AE27" s="146"/>
      <c r="AF27" s="146"/>
      <c r="AG27" s="146"/>
    </row>
    <row r="28" spans="1:33" hidden="1" x14ac:dyDescent="0.25">
      <c r="A28" s="149" t="s">
        <v>165</v>
      </c>
      <c r="B28" s="146">
        <v>1</v>
      </c>
      <c r="C28" s="146">
        <f t="shared" ref="C28:AB28" si="0">B28+1</f>
        <v>2</v>
      </c>
      <c r="D28" s="146">
        <f t="shared" si="0"/>
        <v>3</v>
      </c>
      <c r="E28" s="146">
        <f t="shared" si="0"/>
        <v>4</v>
      </c>
      <c r="F28" s="146">
        <f t="shared" si="0"/>
        <v>5</v>
      </c>
      <c r="G28" s="146">
        <f t="shared" si="0"/>
        <v>6</v>
      </c>
      <c r="H28" s="146">
        <f t="shared" si="0"/>
        <v>7</v>
      </c>
      <c r="I28" s="146">
        <f t="shared" si="0"/>
        <v>8</v>
      </c>
      <c r="J28" s="146">
        <f t="shared" si="0"/>
        <v>9</v>
      </c>
      <c r="K28" s="146">
        <f t="shared" si="0"/>
        <v>10</v>
      </c>
      <c r="L28" s="146">
        <f t="shared" si="0"/>
        <v>11</v>
      </c>
      <c r="M28" s="146">
        <f t="shared" si="0"/>
        <v>12</v>
      </c>
      <c r="N28" s="146">
        <f t="shared" si="0"/>
        <v>13</v>
      </c>
      <c r="O28" s="146">
        <f t="shared" si="0"/>
        <v>14</v>
      </c>
      <c r="P28" s="146">
        <f t="shared" si="0"/>
        <v>15</v>
      </c>
      <c r="Q28" s="146">
        <f t="shared" si="0"/>
        <v>16</v>
      </c>
      <c r="R28" s="146">
        <f t="shared" si="0"/>
        <v>17</v>
      </c>
      <c r="S28" s="146">
        <f t="shared" si="0"/>
        <v>18</v>
      </c>
      <c r="T28" s="146">
        <f t="shared" si="0"/>
        <v>19</v>
      </c>
      <c r="U28" s="146">
        <f t="shared" si="0"/>
        <v>20</v>
      </c>
      <c r="V28" s="146">
        <f t="shared" si="0"/>
        <v>21</v>
      </c>
      <c r="W28" s="146">
        <f t="shared" si="0"/>
        <v>22</v>
      </c>
      <c r="X28" s="146">
        <f t="shared" si="0"/>
        <v>23</v>
      </c>
      <c r="Y28" s="146">
        <f t="shared" si="0"/>
        <v>24</v>
      </c>
      <c r="Z28" s="146">
        <f t="shared" si="0"/>
        <v>25</v>
      </c>
      <c r="AA28" s="146">
        <f t="shared" si="0"/>
        <v>26</v>
      </c>
      <c r="AB28" s="146">
        <f t="shared" si="0"/>
        <v>27</v>
      </c>
      <c r="AC28" s="146">
        <f>AB28+1</f>
        <v>28</v>
      </c>
      <c r="AD28" s="146">
        <f>AC28+1</f>
        <v>29</v>
      </c>
      <c r="AE28" s="146">
        <f>AD28+1</f>
        <v>30</v>
      </c>
      <c r="AF28" s="146"/>
      <c r="AG28" s="146"/>
    </row>
    <row r="29" spans="1:33" hidden="1" x14ac:dyDescent="0.25">
      <c r="A29" s="146" t="s">
        <v>166</v>
      </c>
      <c r="B29" s="154" t="e">
        <f>#REF!</f>
        <v>#REF!</v>
      </c>
      <c r="C29" s="156" t="e">
        <f>B29-1</f>
        <v>#REF!</v>
      </c>
      <c r="D29" s="156" t="e">
        <f t="shared" ref="D29:AE29" si="1">C29-1</f>
        <v>#REF!</v>
      </c>
      <c r="E29" s="156" t="e">
        <f t="shared" si="1"/>
        <v>#REF!</v>
      </c>
      <c r="F29" s="156" t="e">
        <f t="shared" si="1"/>
        <v>#REF!</v>
      </c>
      <c r="G29" s="156" t="e">
        <f t="shared" si="1"/>
        <v>#REF!</v>
      </c>
      <c r="H29" s="156" t="e">
        <f t="shared" si="1"/>
        <v>#REF!</v>
      </c>
      <c r="I29" s="156" t="e">
        <f t="shared" si="1"/>
        <v>#REF!</v>
      </c>
      <c r="J29" s="156" t="e">
        <f t="shared" si="1"/>
        <v>#REF!</v>
      </c>
      <c r="K29" s="156" t="e">
        <f t="shared" si="1"/>
        <v>#REF!</v>
      </c>
      <c r="L29" s="156" t="e">
        <f t="shared" si="1"/>
        <v>#REF!</v>
      </c>
      <c r="M29" s="156" t="e">
        <f t="shared" si="1"/>
        <v>#REF!</v>
      </c>
      <c r="N29" s="156" t="e">
        <f t="shared" si="1"/>
        <v>#REF!</v>
      </c>
      <c r="O29" s="156" t="e">
        <f t="shared" si="1"/>
        <v>#REF!</v>
      </c>
      <c r="P29" s="156" t="e">
        <f t="shared" si="1"/>
        <v>#REF!</v>
      </c>
      <c r="Q29" s="156" t="e">
        <f t="shared" si="1"/>
        <v>#REF!</v>
      </c>
      <c r="R29" s="156" t="e">
        <f t="shared" si="1"/>
        <v>#REF!</v>
      </c>
      <c r="S29" s="156" t="e">
        <f t="shared" si="1"/>
        <v>#REF!</v>
      </c>
      <c r="T29" s="156" t="e">
        <f t="shared" si="1"/>
        <v>#REF!</v>
      </c>
      <c r="U29" s="156" t="e">
        <f t="shared" si="1"/>
        <v>#REF!</v>
      </c>
      <c r="V29" s="156" t="e">
        <f t="shared" si="1"/>
        <v>#REF!</v>
      </c>
      <c r="W29" s="156" t="e">
        <f t="shared" si="1"/>
        <v>#REF!</v>
      </c>
      <c r="X29" s="156" t="e">
        <f t="shared" si="1"/>
        <v>#REF!</v>
      </c>
      <c r="Y29" s="156" t="e">
        <f t="shared" si="1"/>
        <v>#REF!</v>
      </c>
      <c r="Z29" s="156" t="e">
        <f t="shared" si="1"/>
        <v>#REF!</v>
      </c>
      <c r="AA29" s="156" t="e">
        <f t="shared" si="1"/>
        <v>#REF!</v>
      </c>
      <c r="AB29" s="156" t="e">
        <f t="shared" si="1"/>
        <v>#REF!</v>
      </c>
      <c r="AC29" s="156" t="e">
        <f t="shared" si="1"/>
        <v>#REF!</v>
      </c>
      <c r="AD29" s="156" t="e">
        <f t="shared" si="1"/>
        <v>#REF!</v>
      </c>
      <c r="AE29" s="156" t="e">
        <f t="shared" si="1"/>
        <v>#REF!</v>
      </c>
      <c r="AF29" s="146"/>
      <c r="AG29" s="146"/>
    </row>
    <row r="30" spans="1:33" ht="18" hidden="1" x14ac:dyDescent="0.35">
      <c r="A30" s="146" t="s">
        <v>167</v>
      </c>
      <c r="B30" s="173" t="e">
        <f>#REF!</f>
        <v>#REF!</v>
      </c>
      <c r="C30" s="173" t="e">
        <f>#REF!</f>
        <v>#REF!</v>
      </c>
      <c r="D30" s="173" t="e">
        <f>#REF!</f>
        <v>#REF!</v>
      </c>
      <c r="E30" s="173" t="e">
        <f>#REF!</f>
        <v>#REF!</v>
      </c>
      <c r="F30" s="173" t="e">
        <f>#REF!</f>
        <v>#REF!</v>
      </c>
      <c r="G30" s="173" t="e">
        <f>#REF!</f>
        <v>#REF!</v>
      </c>
      <c r="H30" s="173" t="e">
        <f>#REF!</f>
        <v>#REF!</v>
      </c>
      <c r="I30" s="173" t="e">
        <f>#REF!</f>
        <v>#REF!</v>
      </c>
      <c r="J30" s="173" t="e">
        <f>#REF!</f>
        <v>#REF!</v>
      </c>
      <c r="K30" s="173" t="e">
        <f>#REF!</f>
        <v>#REF!</v>
      </c>
      <c r="L30" s="173" t="e">
        <f>#REF!</f>
        <v>#REF!</v>
      </c>
      <c r="M30" s="173" t="e">
        <f>#REF!</f>
        <v>#REF!</v>
      </c>
      <c r="N30" s="173" t="e">
        <f>#REF!</f>
        <v>#REF!</v>
      </c>
      <c r="O30" s="173" t="e">
        <f>#REF!</f>
        <v>#REF!</v>
      </c>
      <c r="P30" s="173" t="e">
        <f>#REF!</f>
        <v>#REF!</v>
      </c>
      <c r="Q30" s="173" t="e">
        <f>#REF!</f>
        <v>#REF!</v>
      </c>
      <c r="R30" s="173" t="e">
        <f>#REF!</f>
        <v>#REF!</v>
      </c>
      <c r="S30" s="173" t="e">
        <f>#REF!</f>
        <v>#REF!</v>
      </c>
      <c r="T30" s="173" t="e">
        <f>#REF!</f>
        <v>#REF!</v>
      </c>
      <c r="U30" s="173" t="e">
        <f>#REF!</f>
        <v>#REF!</v>
      </c>
      <c r="V30" s="173" t="e">
        <f>#REF!</f>
        <v>#REF!</v>
      </c>
      <c r="W30" s="173" t="e">
        <f>#REF!</f>
        <v>#REF!</v>
      </c>
      <c r="X30" s="173" t="e">
        <f>#REF!</f>
        <v>#REF!</v>
      </c>
      <c r="Y30" s="173" t="e">
        <f>#REF!</f>
        <v>#REF!</v>
      </c>
      <c r="Z30" s="173" t="e">
        <f>#REF!</f>
        <v>#REF!</v>
      </c>
      <c r="AA30" s="173" t="e">
        <f>#REF!</f>
        <v>#REF!</v>
      </c>
      <c r="AB30" s="173" t="e">
        <f>#REF!</f>
        <v>#REF!</v>
      </c>
      <c r="AC30" s="173" t="e">
        <f>#REF!</f>
        <v>#REF!</v>
      </c>
      <c r="AD30" s="173" t="e">
        <f>#REF!</f>
        <v>#REF!</v>
      </c>
      <c r="AE30" s="173" t="e">
        <f>#REF!</f>
        <v>#REF!</v>
      </c>
      <c r="AF30" s="162" t="s">
        <v>168</v>
      </c>
      <c r="AG30" s="146" t="s">
        <v>169</v>
      </c>
    </row>
    <row r="31" spans="1:33" ht="18" hidden="1" x14ac:dyDescent="0.25">
      <c r="A31" s="175" t="s">
        <v>170</v>
      </c>
      <c r="B31" s="156" t="e">
        <f>B30*$B$17</f>
        <v>#REF!</v>
      </c>
      <c r="C31" s="156" t="e">
        <f t="shared" ref="C31:AE31" si="2">C30*$B$17</f>
        <v>#REF!</v>
      </c>
      <c r="D31" s="156" t="e">
        <f t="shared" si="2"/>
        <v>#REF!</v>
      </c>
      <c r="E31" s="156" t="e">
        <f t="shared" si="2"/>
        <v>#REF!</v>
      </c>
      <c r="F31" s="156" t="e">
        <f t="shared" si="2"/>
        <v>#REF!</v>
      </c>
      <c r="G31" s="156" t="e">
        <f t="shared" si="2"/>
        <v>#REF!</v>
      </c>
      <c r="H31" s="156" t="e">
        <f t="shared" si="2"/>
        <v>#REF!</v>
      </c>
      <c r="I31" s="156" t="e">
        <f t="shared" si="2"/>
        <v>#REF!</v>
      </c>
      <c r="J31" s="156" t="e">
        <f t="shared" si="2"/>
        <v>#REF!</v>
      </c>
      <c r="K31" s="156" t="e">
        <f t="shared" si="2"/>
        <v>#REF!</v>
      </c>
      <c r="L31" s="156" t="e">
        <f t="shared" si="2"/>
        <v>#REF!</v>
      </c>
      <c r="M31" s="156" t="e">
        <f t="shared" si="2"/>
        <v>#REF!</v>
      </c>
      <c r="N31" s="156" t="e">
        <f t="shared" si="2"/>
        <v>#REF!</v>
      </c>
      <c r="O31" s="156" t="e">
        <f t="shared" si="2"/>
        <v>#REF!</v>
      </c>
      <c r="P31" s="156" t="e">
        <f t="shared" si="2"/>
        <v>#REF!</v>
      </c>
      <c r="Q31" s="156" t="e">
        <f t="shared" si="2"/>
        <v>#REF!</v>
      </c>
      <c r="R31" s="156" t="e">
        <f t="shared" si="2"/>
        <v>#REF!</v>
      </c>
      <c r="S31" s="156" t="e">
        <f t="shared" si="2"/>
        <v>#REF!</v>
      </c>
      <c r="T31" s="156" t="e">
        <f t="shared" si="2"/>
        <v>#REF!</v>
      </c>
      <c r="U31" s="156" t="e">
        <f t="shared" si="2"/>
        <v>#REF!</v>
      </c>
      <c r="V31" s="156" t="e">
        <f t="shared" si="2"/>
        <v>#REF!</v>
      </c>
      <c r="W31" s="156" t="e">
        <f t="shared" si="2"/>
        <v>#REF!</v>
      </c>
      <c r="X31" s="156" t="e">
        <f t="shared" si="2"/>
        <v>#REF!</v>
      </c>
      <c r="Y31" s="156" t="e">
        <f t="shared" si="2"/>
        <v>#REF!</v>
      </c>
      <c r="Z31" s="156" t="e">
        <f t="shared" si="2"/>
        <v>#REF!</v>
      </c>
      <c r="AA31" s="156" t="e">
        <f t="shared" si="2"/>
        <v>#REF!</v>
      </c>
      <c r="AB31" s="156" t="e">
        <f t="shared" si="2"/>
        <v>#REF!</v>
      </c>
      <c r="AC31" s="156" t="e">
        <f t="shared" si="2"/>
        <v>#REF!</v>
      </c>
      <c r="AD31" s="156" t="e">
        <f t="shared" si="2"/>
        <v>#REF!</v>
      </c>
      <c r="AE31" s="156" t="e">
        <f t="shared" si="2"/>
        <v>#REF!</v>
      </c>
      <c r="AF31" s="176" t="e">
        <f>SUM(B31:AE31)</f>
        <v>#REF!</v>
      </c>
      <c r="AG31" s="148" t="e">
        <f>IF(#REF!=0,0,AF31/#REF!)</f>
        <v>#REF!</v>
      </c>
    </row>
  </sheetData>
  <sheetProtection formatCells="0" formatColumns="0" formatRows="0" insertColumns="0" insertRows="0"/>
  <customSheetViews>
    <customSheetView guid="{D046371F-D020-41A3-95B7-6C43C3338B6C}" showGridLines="0" hiddenRows="1">
      <selection activeCell="Y11" sqref="Y11"/>
      <pageMargins left="0.7" right="0.7" top="0.75" bottom="0.75" header="0.3" footer="0.3"/>
      <pageSetup orientation="portrait" r:id="rId1"/>
    </customSheetView>
    <customSheetView guid="{E65377FD-65C5-4E48-ADBC-1C49981F2400}" topLeftCell="A7">
      <selection activeCell="B15" sqref="B15:B17"/>
      <pageMargins left="0.7" right="0.7" top="0.75" bottom="0.75" header="0.3" footer="0.3"/>
      <pageSetup orientation="portrait" r:id="rId2"/>
    </customSheetView>
    <customSheetView guid="{DEC59C64-1FAA-4885-B93C-7255F7DAE82A}" showGridLines="0" hiddenRows="1" topLeftCell="A7">
      <selection activeCell="C13" sqref="C13"/>
      <pageMargins left="0.7" right="0.7" top="0.75" bottom="0.75" header="0.3" footer="0.3"/>
      <pageSetup orientation="portrait" r:id="rId3"/>
    </customSheetView>
  </customSheetViews>
  <mergeCells count="1">
    <mergeCell ref="A2:V3"/>
  </mergeCells>
  <pageMargins left="0.7" right="0.7" top="0.75" bottom="0.75" header="0.3" footer="0.3"/>
  <pageSetup orientation="portrait" r:id="rId4"/>
  <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2:J272"/>
  <sheetViews>
    <sheetView topLeftCell="A277" zoomScaleNormal="100" workbookViewId="0">
      <selection activeCell="L7" sqref="L7"/>
    </sheetView>
  </sheetViews>
  <sheetFormatPr defaultRowHeight="15" x14ac:dyDescent="0.25"/>
  <cols>
    <col min="1" max="1" width="16.7109375" customWidth="1"/>
    <col min="2" max="2" width="22.7109375" customWidth="1"/>
    <col min="3" max="3" width="15" customWidth="1"/>
    <col min="4" max="4" width="12.5703125"/>
    <col min="5" max="5" width="23.85546875" customWidth="1"/>
    <col min="6" max="6" width="20" customWidth="1"/>
    <col min="7" max="7" width="19.42578125" customWidth="1"/>
    <col min="8" max="8" width="19.28515625" customWidth="1"/>
    <col min="9" max="9" width="21.85546875" customWidth="1"/>
    <col min="10" max="10" width="15.7109375" customWidth="1"/>
  </cols>
  <sheetData>
    <row r="2" spans="1:10" ht="51" customHeight="1" x14ac:dyDescent="0.25">
      <c r="A2" s="454" t="s">
        <v>171</v>
      </c>
      <c r="B2" s="455"/>
      <c r="C2" s="455"/>
      <c r="D2" s="455"/>
      <c r="E2" s="455"/>
      <c r="F2" s="455"/>
      <c r="G2" s="455"/>
      <c r="H2" s="456"/>
    </row>
    <row r="4" spans="1:10" x14ac:dyDescent="0.25">
      <c r="A4" s="7" t="s">
        <v>172</v>
      </c>
      <c r="B4" s="11"/>
      <c r="C4" s="11"/>
      <c r="D4" s="11"/>
      <c r="E4" s="11"/>
      <c r="F4" s="11"/>
      <c r="G4" s="11"/>
      <c r="H4" s="11"/>
      <c r="I4" s="11"/>
      <c r="J4" s="11"/>
    </row>
    <row r="5" spans="1:10" x14ac:dyDescent="0.25">
      <c r="A5" s="11"/>
      <c r="B5" s="11"/>
      <c r="C5" s="11"/>
      <c r="D5" s="11"/>
      <c r="E5" s="11"/>
      <c r="F5" s="11"/>
      <c r="G5" s="11"/>
      <c r="H5" s="11"/>
      <c r="I5" s="11"/>
      <c r="J5" s="11"/>
    </row>
    <row r="6" spans="1:10" x14ac:dyDescent="0.25">
      <c r="A6" s="11" t="s">
        <v>173</v>
      </c>
      <c r="B6" s="11"/>
      <c r="C6" s="186" t="s">
        <v>174</v>
      </c>
      <c r="D6" s="139"/>
      <c r="E6" s="11"/>
      <c r="F6" s="11"/>
      <c r="G6" s="11"/>
      <c r="H6" s="11"/>
      <c r="I6" s="11"/>
      <c r="J6" s="11"/>
    </row>
    <row r="7" spans="1:10" x14ac:dyDescent="0.25">
      <c r="A7" s="11"/>
      <c r="B7" s="11"/>
      <c r="C7" s="11"/>
      <c r="D7" s="11"/>
      <c r="E7" s="11"/>
      <c r="F7" s="11"/>
      <c r="G7" s="11"/>
      <c r="H7" s="11"/>
      <c r="I7" s="11"/>
      <c r="J7" s="139"/>
    </row>
    <row r="8" spans="1:10" ht="32.1" customHeight="1" x14ac:dyDescent="0.25">
      <c r="A8" s="7" t="s">
        <v>175</v>
      </c>
      <c r="B8" s="11"/>
      <c r="C8" s="11"/>
      <c r="D8" s="11"/>
      <c r="E8" s="458" t="s">
        <v>176</v>
      </c>
      <c r="F8" s="458"/>
      <c r="G8" s="458"/>
      <c r="H8" s="458"/>
      <c r="I8" s="458"/>
      <c r="J8" s="458"/>
    </row>
    <row r="9" spans="1:10" x14ac:dyDescent="0.25">
      <c r="A9" s="11"/>
      <c r="B9" s="11"/>
      <c r="C9" s="11"/>
      <c r="D9" s="11"/>
      <c r="E9" s="11"/>
      <c r="F9" s="11"/>
      <c r="G9" s="11"/>
      <c r="H9" s="11"/>
      <c r="I9" s="11"/>
      <c r="J9" s="11"/>
    </row>
    <row r="10" spans="1:10" ht="30" x14ac:dyDescent="0.25">
      <c r="A10" s="11"/>
      <c r="B10" s="11"/>
      <c r="C10" s="11"/>
      <c r="D10" s="11"/>
      <c r="E10" s="256" t="s">
        <v>177</v>
      </c>
      <c r="F10" s="256" t="s">
        <v>178</v>
      </c>
      <c r="G10" s="256" t="s">
        <v>179</v>
      </c>
      <c r="H10" s="256" t="s">
        <v>180</v>
      </c>
      <c r="I10" s="256" t="s">
        <v>181</v>
      </c>
      <c r="J10" s="11"/>
    </row>
    <row r="11" spans="1:10" x14ac:dyDescent="0.25">
      <c r="A11" s="11" t="s">
        <v>182</v>
      </c>
      <c r="B11" s="11"/>
      <c r="C11" s="186"/>
      <c r="D11" s="11" t="s">
        <v>183</v>
      </c>
      <c r="E11" s="186"/>
      <c r="F11" s="186"/>
      <c r="G11" s="186"/>
      <c r="H11" s="186"/>
      <c r="I11" s="186"/>
      <c r="J11" s="257" t="str">
        <f>CONCATENATE(E11,F11,G11,H11,I11)</f>
        <v/>
      </c>
    </row>
    <row r="12" spans="1:10" ht="30" x14ac:dyDescent="0.25">
      <c r="A12" s="11"/>
      <c r="B12" s="11"/>
      <c r="C12" s="139"/>
      <c r="D12" s="11"/>
      <c r="E12" s="256" t="s">
        <v>184</v>
      </c>
      <c r="F12" s="256" t="s">
        <v>185</v>
      </c>
      <c r="G12" s="256" t="s">
        <v>186</v>
      </c>
      <c r="H12" s="13"/>
      <c r="I12" s="11"/>
      <c r="J12" s="11"/>
    </row>
    <row r="13" spans="1:10" x14ac:dyDescent="0.25">
      <c r="A13" s="11" t="s">
        <v>187</v>
      </c>
      <c r="B13" s="11"/>
      <c r="C13" s="186"/>
      <c r="D13" s="11" t="s">
        <v>188</v>
      </c>
      <c r="E13" s="186"/>
      <c r="F13" s="186"/>
      <c r="G13" s="186"/>
      <c r="H13" s="257" t="str">
        <f>CONCATENATE(E13,F13,G13)</f>
        <v/>
      </c>
      <c r="I13" s="258" t="str">
        <f>IF(H13&gt;"Y","WARNING","")</f>
        <v/>
      </c>
      <c r="J13" s="11"/>
    </row>
    <row r="14" spans="1:10" ht="45" x14ac:dyDescent="0.25">
      <c r="A14" s="11"/>
      <c r="B14" s="11"/>
      <c r="C14" s="139"/>
      <c r="D14" s="11"/>
      <c r="E14" s="256" t="s">
        <v>189</v>
      </c>
      <c r="F14" s="256" t="s">
        <v>190</v>
      </c>
      <c r="G14" s="11"/>
      <c r="H14" s="11"/>
      <c r="I14" s="11"/>
      <c r="J14" s="11"/>
    </row>
    <row r="15" spans="1:10" x14ac:dyDescent="0.25">
      <c r="A15" s="11" t="s">
        <v>191</v>
      </c>
      <c r="B15" s="11"/>
      <c r="C15" s="186"/>
      <c r="D15" s="11" t="s">
        <v>192</v>
      </c>
      <c r="E15" s="186"/>
      <c r="F15" s="186"/>
      <c r="G15" s="257" t="str">
        <f>CONCATENATE(E15,F15)</f>
        <v/>
      </c>
      <c r="H15" s="11" t="str">
        <f>IF(G15&gt;"Y","WARNING","")</f>
        <v/>
      </c>
      <c r="I15" s="11"/>
      <c r="J15" s="11"/>
    </row>
    <row r="16" spans="1:10" x14ac:dyDescent="0.25">
      <c r="A16" s="11"/>
      <c r="B16" s="11"/>
      <c r="C16" s="11"/>
      <c r="D16" s="11"/>
      <c r="E16" s="11"/>
      <c r="F16" s="11"/>
      <c r="G16" s="11"/>
      <c r="H16" s="11"/>
      <c r="I16" s="11"/>
      <c r="J16" s="11"/>
    </row>
    <row r="17" spans="1:10" x14ac:dyDescent="0.25">
      <c r="A17" s="11"/>
      <c r="B17" s="11"/>
      <c r="C17" s="11"/>
      <c r="D17" s="11"/>
      <c r="E17" s="11"/>
      <c r="F17" s="11"/>
      <c r="G17" s="11"/>
      <c r="H17" s="11"/>
      <c r="I17" s="11"/>
      <c r="J17" s="11"/>
    </row>
    <row r="18" spans="1:10" x14ac:dyDescent="0.25">
      <c r="A18" s="7" t="s">
        <v>193</v>
      </c>
      <c r="B18" s="11"/>
      <c r="C18" s="11"/>
      <c r="D18" s="11"/>
      <c r="E18" s="259"/>
      <c r="F18" s="139"/>
      <c r="G18" s="139"/>
      <c r="H18" s="139"/>
      <c r="I18" s="139"/>
      <c r="J18" s="11"/>
    </row>
    <row r="19" spans="1:10" x14ac:dyDescent="0.25">
      <c r="A19" s="11"/>
      <c r="B19" s="11"/>
      <c r="C19" s="11"/>
      <c r="D19" s="11"/>
      <c r="E19" s="139"/>
      <c r="F19" s="139"/>
      <c r="G19" s="139"/>
      <c r="H19" s="139"/>
      <c r="I19" s="139"/>
      <c r="J19" s="11"/>
    </row>
    <row r="20" spans="1:10" x14ac:dyDescent="0.25">
      <c r="A20" s="11" t="s">
        <v>194</v>
      </c>
      <c r="B20" s="11"/>
      <c r="C20" s="186"/>
      <c r="D20" s="11" t="s">
        <v>195</v>
      </c>
      <c r="E20" s="259"/>
      <c r="F20" s="139"/>
      <c r="G20" s="139"/>
      <c r="H20" s="139"/>
      <c r="I20" s="139"/>
      <c r="J20" s="11"/>
    </row>
    <row r="21" spans="1:10" x14ac:dyDescent="0.25">
      <c r="A21" s="11" t="s">
        <v>196</v>
      </c>
      <c r="B21" s="11"/>
      <c r="C21" s="186"/>
      <c r="D21" s="11" t="s">
        <v>197</v>
      </c>
      <c r="E21" s="139"/>
      <c r="F21" s="139"/>
      <c r="G21" s="139"/>
      <c r="H21" s="139"/>
      <c r="I21" s="139"/>
      <c r="J21" s="11"/>
    </row>
    <row r="22" spans="1:10" x14ac:dyDescent="0.25">
      <c r="A22" s="11" t="s">
        <v>198</v>
      </c>
      <c r="B22" s="11"/>
      <c r="C22" s="186"/>
      <c r="D22" s="11" t="s">
        <v>199</v>
      </c>
      <c r="E22" s="259"/>
      <c r="F22" s="139"/>
      <c r="G22" s="139"/>
      <c r="H22" s="139"/>
      <c r="I22" s="139"/>
      <c r="J22" s="11"/>
    </row>
    <row r="23" spans="1:10" x14ac:dyDescent="0.25">
      <c r="A23" s="11"/>
      <c r="B23" s="11"/>
      <c r="C23" s="11"/>
      <c r="D23" s="11"/>
      <c r="E23" s="139"/>
      <c r="F23" s="139"/>
      <c r="G23" s="139"/>
      <c r="H23" s="139"/>
      <c r="I23" s="139"/>
      <c r="J23" s="11"/>
    </row>
    <row r="24" spans="1:10" x14ac:dyDescent="0.25">
      <c r="A24" s="11"/>
      <c r="B24" s="11"/>
      <c r="C24" s="11"/>
      <c r="D24" s="11"/>
      <c r="E24" s="139"/>
      <c r="F24" s="139"/>
      <c r="G24" s="139"/>
      <c r="H24" s="139"/>
      <c r="I24" s="139"/>
      <c r="J24" s="11"/>
    </row>
    <row r="25" spans="1:10" x14ac:dyDescent="0.25">
      <c r="A25" s="7" t="s">
        <v>200</v>
      </c>
      <c r="B25" s="11"/>
      <c r="C25" s="11"/>
      <c r="D25" s="11"/>
      <c r="E25" s="259"/>
      <c r="F25" s="139"/>
      <c r="G25" s="139"/>
      <c r="H25" s="139"/>
      <c r="I25" s="139"/>
      <c r="J25" s="11"/>
    </row>
    <row r="26" spans="1:10" x14ac:dyDescent="0.25">
      <c r="A26" s="11" t="s">
        <v>201</v>
      </c>
      <c r="B26" s="11"/>
      <c r="C26" s="186"/>
      <c r="D26" s="11" t="s">
        <v>202</v>
      </c>
      <c r="E26" s="139"/>
      <c r="F26" s="139"/>
      <c r="G26" s="139"/>
      <c r="H26" s="139"/>
      <c r="I26" s="139"/>
      <c r="J26" s="11"/>
    </row>
    <row r="27" spans="1:10" x14ac:dyDescent="0.25">
      <c r="A27" s="11" t="s">
        <v>203</v>
      </c>
      <c r="B27" s="11"/>
      <c r="C27" s="186"/>
      <c r="D27" s="11" t="s">
        <v>204</v>
      </c>
      <c r="E27" s="259"/>
      <c r="F27" s="139"/>
      <c r="G27" s="139"/>
      <c r="H27" s="139"/>
      <c r="I27" s="139"/>
      <c r="J27" s="11"/>
    </row>
    <row r="28" spans="1:10" x14ac:dyDescent="0.25">
      <c r="A28" s="11" t="s">
        <v>205</v>
      </c>
      <c r="B28" s="11"/>
      <c r="C28" s="186"/>
      <c r="D28" s="11" t="s">
        <v>206</v>
      </c>
      <c r="E28" s="259"/>
      <c r="F28" s="139"/>
      <c r="G28" s="139"/>
      <c r="H28" s="139"/>
      <c r="I28" s="139"/>
      <c r="J28" s="11"/>
    </row>
    <row r="29" spans="1:10" x14ac:dyDescent="0.25">
      <c r="A29" s="11" t="s">
        <v>207</v>
      </c>
      <c r="B29" s="11"/>
      <c r="C29" s="186"/>
      <c r="D29" s="11" t="s">
        <v>208</v>
      </c>
      <c r="E29" s="139"/>
      <c r="F29" s="139"/>
      <c r="G29" s="139"/>
      <c r="H29" s="139"/>
      <c r="I29" s="139"/>
      <c r="J29" s="11"/>
    </row>
    <row r="30" spans="1:10" x14ac:dyDescent="0.25">
      <c r="A30" s="11"/>
      <c r="B30" s="11"/>
      <c r="C30" s="139"/>
      <c r="D30" s="11"/>
      <c r="E30" s="139"/>
      <c r="F30" s="11"/>
      <c r="G30" s="139"/>
      <c r="H30" s="139"/>
      <c r="I30" s="139"/>
      <c r="J30" s="11"/>
    </row>
    <row r="31" spans="1:10" x14ac:dyDescent="0.25">
      <c r="A31" s="11"/>
      <c r="B31" s="11"/>
      <c r="C31" s="11"/>
      <c r="D31" s="11"/>
      <c r="E31" s="139"/>
      <c r="F31" s="139"/>
      <c r="G31" s="139"/>
      <c r="H31" s="139"/>
      <c r="I31" s="139"/>
      <c r="J31" s="11"/>
    </row>
    <row r="32" spans="1:10" x14ac:dyDescent="0.25">
      <c r="A32" s="11"/>
      <c r="B32" s="11"/>
      <c r="C32" s="11"/>
      <c r="D32" s="11"/>
      <c r="E32" s="11"/>
      <c r="F32" s="11"/>
      <c r="G32" s="11"/>
      <c r="H32" s="11"/>
      <c r="I32" s="11"/>
      <c r="J32" s="11"/>
    </row>
    <row r="33" spans="1:10" x14ac:dyDescent="0.25">
      <c r="A33" s="11"/>
      <c r="B33" s="11"/>
      <c r="C33" s="11"/>
      <c r="D33" s="11"/>
      <c r="E33" s="11"/>
      <c r="F33" s="11"/>
      <c r="G33" s="11"/>
      <c r="H33" s="11"/>
      <c r="I33" s="11"/>
      <c r="J33" s="11"/>
    </row>
    <row r="34" spans="1:10" x14ac:dyDescent="0.25">
      <c r="A34" s="260" t="s">
        <v>209</v>
      </c>
      <c r="B34" s="260"/>
      <c r="C34" s="261">
        <f>1000*((('5. Fert. def. x usuario'!C11/100)*'Datos predeterminados'!C73:D73)+(('5. Fert. def. x usuario'!C13/100)*'Datos predeterminados'!C79:D79)+(('5. Fert. def. x usuario'!C15/100)*'Datos predeterminados'!C84:D84)+(('5. Fert. def. x usuario'!C20/100)*'Datos predeterminados'!C86:D86)+(('5. Fert. def. x usuario'!C21/100)*'Datos predeterminados'!C87:D87)+(('5. Fert. def. x usuario'!C22/100)*'Datos predeterminados'!C88:D88)+(('5. Fert. def. x usuario'!C26/100)*'Datos predeterminados'!C89:D89)+(('5. Fert. def. x usuario'!C27/100)*'Datos predeterminados'!C90:D90)+(('5. Fert. def. x usuario'!C28/100)*'Datos predeterminados'!C91:D91)+(('5. Fert. def. x usuario'!C29/100)*'Datos predeterminados'!C92:D92))</f>
        <v>0</v>
      </c>
      <c r="D34" s="11"/>
      <c r="E34" s="11"/>
      <c r="F34" s="11"/>
      <c r="G34" s="11"/>
      <c r="H34" s="11"/>
      <c r="I34" s="11"/>
      <c r="J34" s="11"/>
    </row>
    <row r="35" spans="1:10" s="324" customFormat="1" ht="15.75" thickBot="1" x14ac:dyDescent="0.3"/>
    <row r="36" spans="1:10" x14ac:dyDescent="0.25">
      <c r="A36" s="276"/>
      <c r="B36" s="276"/>
      <c r="C36" s="276"/>
      <c r="D36" s="276"/>
      <c r="E36" s="276"/>
      <c r="F36" s="276"/>
      <c r="G36" s="276"/>
      <c r="H36" s="276"/>
      <c r="I36" s="276"/>
      <c r="J36" s="276"/>
    </row>
    <row r="37" spans="1:10" x14ac:dyDescent="0.25">
      <c r="A37" s="276" t="s">
        <v>210</v>
      </c>
      <c r="B37" s="276"/>
      <c r="C37" s="186" t="s">
        <v>211</v>
      </c>
      <c r="D37" s="139"/>
      <c r="E37" s="276"/>
      <c r="F37" s="276"/>
      <c r="G37" s="276"/>
      <c r="H37" s="276"/>
      <c r="I37" s="276"/>
      <c r="J37" s="276"/>
    </row>
    <row r="38" spans="1:10" x14ac:dyDescent="0.25">
      <c r="A38" s="276"/>
      <c r="B38" s="276"/>
      <c r="C38" s="276"/>
      <c r="D38" s="276"/>
      <c r="E38" s="276"/>
      <c r="F38" s="276"/>
      <c r="G38" s="276"/>
      <c r="H38" s="276"/>
      <c r="I38" s="276"/>
      <c r="J38" s="139"/>
    </row>
    <row r="39" spans="1:10" ht="32.1" customHeight="1" x14ac:dyDescent="0.25">
      <c r="A39" s="275" t="s">
        <v>212</v>
      </c>
      <c r="B39" s="276"/>
      <c r="C39" s="276"/>
      <c r="D39" s="276"/>
      <c r="E39" s="458" t="s">
        <v>213</v>
      </c>
      <c r="F39" s="458"/>
      <c r="G39" s="458"/>
      <c r="H39" s="458"/>
      <c r="I39" s="458"/>
      <c r="J39" s="458"/>
    </row>
    <row r="40" spans="1:10" x14ac:dyDescent="0.25">
      <c r="A40" s="276"/>
      <c r="B40" s="276"/>
      <c r="C40" s="276"/>
      <c r="D40" s="276"/>
      <c r="E40" s="276"/>
      <c r="F40" s="276"/>
      <c r="G40" s="276"/>
      <c r="H40" s="276"/>
      <c r="I40" s="276"/>
      <c r="J40" s="276"/>
    </row>
    <row r="41" spans="1:10" ht="30" x14ac:dyDescent="0.25">
      <c r="A41" s="276"/>
      <c r="B41" s="276"/>
      <c r="C41" s="276"/>
      <c r="D41" s="276"/>
      <c r="E41" s="256" t="s">
        <v>214</v>
      </c>
      <c r="F41" s="256" t="s">
        <v>215</v>
      </c>
      <c r="G41" s="256" t="s">
        <v>216</v>
      </c>
      <c r="H41" s="256" t="s">
        <v>217</v>
      </c>
      <c r="I41" s="256" t="s">
        <v>218</v>
      </c>
      <c r="J41" s="276"/>
    </row>
    <row r="42" spans="1:10" x14ac:dyDescent="0.25">
      <c r="A42" s="276" t="s">
        <v>219</v>
      </c>
      <c r="B42" s="276"/>
      <c r="C42" s="186"/>
      <c r="D42" s="276" t="s">
        <v>220</v>
      </c>
      <c r="E42" s="186"/>
      <c r="F42" s="186"/>
      <c r="G42" s="186"/>
      <c r="H42" s="186"/>
      <c r="I42" s="186"/>
      <c r="J42" s="257" t="str">
        <f>CONCATENATE(E42,F42,G42,H42,I42)</f>
        <v/>
      </c>
    </row>
    <row r="43" spans="1:10" ht="30" x14ac:dyDescent="0.25">
      <c r="A43" s="276"/>
      <c r="B43" s="276"/>
      <c r="C43" s="139"/>
      <c r="D43" s="276"/>
      <c r="E43" s="256" t="s">
        <v>221</v>
      </c>
      <c r="F43" s="256" t="s">
        <v>222</v>
      </c>
      <c r="G43" s="256" t="s">
        <v>223</v>
      </c>
      <c r="H43" s="13"/>
      <c r="I43" s="276"/>
      <c r="J43" s="276"/>
    </row>
    <row r="44" spans="1:10" x14ac:dyDescent="0.25">
      <c r="A44" s="276" t="s">
        <v>224</v>
      </c>
      <c r="B44" s="276"/>
      <c r="C44" s="186"/>
      <c r="D44" s="276" t="s">
        <v>225</v>
      </c>
      <c r="E44" s="186"/>
      <c r="F44" s="186"/>
      <c r="G44" s="186"/>
      <c r="H44" s="257" t="str">
        <f>CONCATENATE(E44,F44,G44)</f>
        <v/>
      </c>
      <c r="I44" s="258" t="str">
        <f>IF(H44&gt;"Y","WARNING","")</f>
        <v/>
      </c>
      <c r="J44" s="276"/>
    </row>
    <row r="45" spans="1:10" ht="45" x14ac:dyDescent="0.25">
      <c r="A45" s="276"/>
      <c r="B45" s="276"/>
      <c r="C45" s="139"/>
      <c r="D45" s="276"/>
      <c r="E45" s="256" t="s">
        <v>226</v>
      </c>
      <c r="F45" s="256" t="s">
        <v>227</v>
      </c>
      <c r="G45" s="276"/>
      <c r="H45" s="276"/>
      <c r="I45" s="276"/>
      <c r="J45" s="276"/>
    </row>
    <row r="46" spans="1:10" x14ac:dyDescent="0.25">
      <c r="A46" s="276" t="s">
        <v>228</v>
      </c>
      <c r="B46" s="276"/>
      <c r="C46" s="186"/>
      <c r="D46" s="276" t="s">
        <v>229</v>
      </c>
      <c r="E46" s="186"/>
      <c r="F46" s="186"/>
      <c r="G46" s="257" t="str">
        <f>CONCATENATE(E46,F46)</f>
        <v/>
      </c>
      <c r="H46" s="276" t="str">
        <f>IF(G46&gt;"Y","WARNING","")</f>
        <v/>
      </c>
      <c r="I46" s="276"/>
      <c r="J46" s="276"/>
    </row>
    <row r="47" spans="1:10" x14ac:dyDescent="0.25">
      <c r="A47" s="276"/>
      <c r="B47" s="276"/>
      <c r="C47" s="276"/>
      <c r="D47" s="276"/>
      <c r="E47" s="276"/>
      <c r="F47" s="276"/>
      <c r="G47" s="276"/>
      <c r="H47" s="276"/>
      <c r="I47" s="276"/>
      <c r="J47" s="276"/>
    </row>
    <row r="48" spans="1:10" x14ac:dyDescent="0.25">
      <c r="A48" s="275" t="s">
        <v>230</v>
      </c>
      <c r="B48" s="276"/>
      <c r="C48" s="276"/>
      <c r="D48" s="276"/>
      <c r="E48" s="259"/>
      <c r="F48" s="139"/>
      <c r="G48" s="139"/>
      <c r="H48" s="139"/>
      <c r="I48" s="139"/>
      <c r="J48" s="276"/>
    </row>
    <row r="49" spans="1:10" x14ac:dyDescent="0.25">
      <c r="A49" s="276"/>
      <c r="B49" s="276"/>
      <c r="C49" s="276"/>
      <c r="D49" s="276"/>
      <c r="E49" s="139"/>
      <c r="F49" s="139"/>
      <c r="G49" s="139"/>
      <c r="H49" s="139"/>
      <c r="I49" s="139"/>
      <c r="J49" s="276"/>
    </row>
    <row r="50" spans="1:10" x14ac:dyDescent="0.25">
      <c r="A50" s="276" t="s">
        <v>231</v>
      </c>
      <c r="B50" s="276"/>
      <c r="C50" s="186"/>
      <c r="D50" s="276" t="s">
        <v>232</v>
      </c>
      <c r="E50" s="259"/>
      <c r="F50" s="139"/>
      <c r="G50" s="139"/>
      <c r="H50" s="139"/>
      <c r="I50" s="139"/>
      <c r="J50" s="276"/>
    </row>
    <row r="51" spans="1:10" x14ac:dyDescent="0.25">
      <c r="A51" s="276" t="s">
        <v>233</v>
      </c>
      <c r="B51" s="276"/>
      <c r="C51" s="186"/>
      <c r="D51" s="276" t="s">
        <v>234</v>
      </c>
      <c r="E51" s="139"/>
      <c r="F51" s="139"/>
      <c r="G51" s="139"/>
      <c r="H51" s="139"/>
      <c r="I51" s="139"/>
      <c r="J51" s="276"/>
    </row>
    <row r="52" spans="1:10" x14ac:dyDescent="0.25">
      <c r="A52" s="276" t="s">
        <v>235</v>
      </c>
      <c r="B52" s="276"/>
      <c r="C52" s="186"/>
      <c r="D52" s="276" t="s">
        <v>236</v>
      </c>
      <c r="E52" s="259"/>
      <c r="F52" s="139"/>
      <c r="G52" s="139"/>
      <c r="H52" s="139"/>
      <c r="I52" s="139"/>
      <c r="J52" s="276"/>
    </row>
    <row r="53" spans="1:10" x14ac:dyDescent="0.25">
      <c r="A53" s="276"/>
      <c r="B53" s="276"/>
      <c r="C53" s="276"/>
      <c r="D53" s="276"/>
      <c r="E53" s="139"/>
      <c r="F53" s="139"/>
      <c r="G53" s="139"/>
      <c r="H53" s="139"/>
      <c r="I53" s="139"/>
      <c r="J53" s="276"/>
    </row>
    <row r="54" spans="1:10" x14ac:dyDescent="0.25">
      <c r="A54" s="275" t="s">
        <v>237</v>
      </c>
      <c r="B54" s="276"/>
      <c r="C54" s="276"/>
      <c r="D54" s="276"/>
      <c r="E54" s="259"/>
      <c r="F54" s="139"/>
      <c r="G54" s="139"/>
      <c r="H54" s="139"/>
      <c r="I54" s="139"/>
      <c r="J54" s="276"/>
    </row>
    <row r="55" spans="1:10" x14ac:dyDescent="0.25">
      <c r="A55" s="276" t="s">
        <v>238</v>
      </c>
      <c r="B55" s="276"/>
      <c r="C55" s="186"/>
      <c r="D55" s="276" t="s">
        <v>239</v>
      </c>
      <c r="E55" s="139"/>
      <c r="F55" s="139"/>
      <c r="G55" s="139"/>
      <c r="H55" s="139"/>
      <c r="I55" s="139"/>
      <c r="J55" s="276"/>
    </row>
    <row r="56" spans="1:10" x14ac:dyDescent="0.25">
      <c r="A56" s="276" t="s">
        <v>240</v>
      </c>
      <c r="B56" s="276"/>
      <c r="C56" s="186"/>
      <c r="D56" s="276" t="s">
        <v>241</v>
      </c>
      <c r="E56" s="259"/>
      <c r="F56" s="139"/>
      <c r="G56" s="139"/>
      <c r="H56" s="139"/>
      <c r="I56" s="139"/>
      <c r="J56" s="276"/>
    </row>
    <row r="57" spans="1:10" x14ac:dyDescent="0.25">
      <c r="A57" s="276" t="s">
        <v>242</v>
      </c>
      <c r="B57" s="276"/>
      <c r="C57" s="186"/>
      <c r="D57" s="276" t="s">
        <v>243</v>
      </c>
      <c r="E57" s="259"/>
      <c r="F57" s="139"/>
      <c r="G57" s="139"/>
      <c r="H57" s="139"/>
      <c r="I57" s="139"/>
      <c r="J57" s="276"/>
    </row>
    <row r="58" spans="1:10" x14ac:dyDescent="0.25">
      <c r="A58" s="276" t="s">
        <v>244</v>
      </c>
      <c r="B58" s="276"/>
      <c r="C58" s="186"/>
      <c r="D58" s="276" t="s">
        <v>245</v>
      </c>
      <c r="E58" s="139"/>
      <c r="F58" s="139"/>
      <c r="G58" s="139"/>
      <c r="H58" s="139"/>
      <c r="I58" s="139"/>
      <c r="J58" s="276"/>
    </row>
    <row r="59" spans="1:10" x14ac:dyDescent="0.25">
      <c r="A59" s="276"/>
      <c r="B59" s="276"/>
      <c r="C59" s="276"/>
      <c r="D59" s="276"/>
      <c r="E59" s="276"/>
      <c r="F59" s="276"/>
      <c r="G59" s="276"/>
      <c r="H59" s="276"/>
      <c r="I59" s="276"/>
      <c r="J59" s="276"/>
    </row>
    <row r="60" spans="1:10" x14ac:dyDescent="0.25">
      <c r="A60" s="260" t="s">
        <v>246</v>
      </c>
      <c r="B60" s="260"/>
      <c r="C60" s="261">
        <f>1000*((('5. Fert. def. x usuario'!C42/100)*'Datos predeterminados'!C104:D104)+(('5. Fert. def. x usuario'!C44/100)*'Datos predeterminados'!C110:D110)+(('5. Fert. def. x usuario'!C46/100)*'Datos predeterminados'!C115:D115)+(('5. Fert. def. x usuario'!C50/100)*'Datos predeterminados'!C117:D117)+(('5. Fert. def. x usuario'!C51/100)*'Datos predeterminados'!C118:D118)+(('5. Fert. def. x usuario'!C52/100)*'Datos predeterminados'!C119:D119)+(('5. Fert. def. x usuario'!C55/100)*'Datos predeterminados'!C120:D120)+(('5. Fert. def. x usuario'!C56/100)*'Datos predeterminados'!C121:D121)+(('5. Fert. def. x usuario'!C57/100)*'Datos predeterminados'!C122:D122)+(('5. Fert. def. x usuario'!C58/100)*'Datos predeterminados'!C123:D123))</f>
        <v>0</v>
      </c>
      <c r="D60" s="276"/>
      <c r="E60" s="276"/>
      <c r="F60" s="276"/>
      <c r="G60" s="276"/>
      <c r="H60" s="276"/>
      <c r="I60" s="276"/>
      <c r="J60" s="276"/>
    </row>
    <row r="61" spans="1:10" s="324" customFormat="1" ht="15.75" thickBot="1" x14ac:dyDescent="0.3"/>
    <row r="62" spans="1:10" x14ac:dyDescent="0.25">
      <c r="A62" s="276"/>
      <c r="B62" s="276"/>
      <c r="C62" s="276"/>
      <c r="D62" s="276"/>
      <c r="E62" s="276"/>
      <c r="F62" s="276"/>
      <c r="G62" s="276"/>
      <c r="H62" s="276"/>
      <c r="I62" s="276"/>
      <c r="J62" s="276"/>
    </row>
    <row r="63" spans="1:10" x14ac:dyDescent="0.25">
      <c r="A63" s="276" t="s">
        <v>247</v>
      </c>
      <c r="B63" s="276"/>
      <c r="C63" s="186" t="s">
        <v>248</v>
      </c>
      <c r="D63" s="139"/>
      <c r="E63" s="276"/>
      <c r="F63" s="276"/>
      <c r="G63" s="276"/>
      <c r="H63" s="276"/>
      <c r="I63" s="276"/>
      <c r="J63" s="276"/>
    </row>
    <row r="64" spans="1:10" x14ac:dyDescent="0.25">
      <c r="A64" s="276"/>
      <c r="B64" s="276"/>
      <c r="C64" s="276"/>
      <c r="D64" s="276"/>
      <c r="E64" s="276"/>
      <c r="F64" s="276"/>
      <c r="G64" s="276"/>
      <c r="H64" s="276"/>
      <c r="I64" s="276"/>
      <c r="J64" s="139"/>
    </row>
    <row r="65" spans="1:10" ht="32.1" customHeight="1" x14ac:dyDescent="0.25">
      <c r="A65" s="275" t="s">
        <v>249</v>
      </c>
      <c r="B65" s="276"/>
      <c r="C65" s="276"/>
      <c r="D65" s="276"/>
      <c r="E65" s="458" t="s">
        <v>250</v>
      </c>
      <c r="F65" s="458"/>
      <c r="G65" s="458"/>
      <c r="H65" s="458"/>
      <c r="I65" s="458"/>
      <c r="J65" s="458"/>
    </row>
    <row r="66" spans="1:10" x14ac:dyDescent="0.25">
      <c r="A66" s="276"/>
      <c r="B66" s="276"/>
      <c r="C66" s="276"/>
      <c r="D66" s="276"/>
      <c r="E66" s="276"/>
      <c r="F66" s="276"/>
      <c r="G66" s="276"/>
      <c r="H66" s="276"/>
      <c r="I66" s="276"/>
      <c r="J66" s="276"/>
    </row>
    <row r="67" spans="1:10" ht="30" x14ac:dyDescent="0.25">
      <c r="A67" s="276"/>
      <c r="B67" s="276"/>
      <c r="C67" s="276"/>
      <c r="D67" s="276"/>
      <c r="E67" s="256" t="s">
        <v>251</v>
      </c>
      <c r="F67" s="256" t="s">
        <v>252</v>
      </c>
      <c r="G67" s="256" t="s">
        <v>253</v>
      </c>
      <c r="H67" s="256" t="s">
        <v>254</v>
      </c>
      <c r="I67" s="256" t="s">
        <v>255</v>
      </c>
      <c r="J67" s="276"/>
    </row>
    <row r="68" spans="1:10" x14ac:dyDescent="0.25">
      <c r="A68" s="276" t="s">
        <v>256</v>
      </c>
      <c r="B68" s="276"/>
      <c r="C68" s="186"/>
      <c r="D68" s="276" t="s">
        <v>257</v>
      </c>
      <c r="E68" s="186"/>
      <c r="F68" s="186"/>
      <c r="G68" s="186"/>
      <c r="H68" s="186"/>
      <c r="I68" s="186"/>
      <c r="J68" s="257" t="str">
        <f>CONCATENATE(E68,F68,G68,H68,I68)</f>
        <v/>
      </c>
    </row>
    <row r="69" spans="1:10" ht="30" x14ac:dyDescent="0.25">
      <c r="A69" s="276"/>
      <c r="B69" s="276"/>
      <c r="C69" s="139"/>
      <c r="D69" s="276"/>
      <c r="E69" s="256" t="s">
        <v>258</v>
      </c>
      <c r="F69" s="256" t="s">
        <v>259</v>
      </c>
      <c r="G69" s="256" t="s">
        <v>260</v>
      </c>
      <c r="H69" s="13"/>
      <c r="I69" s="276"/>
      <c r="J69" s="276"/>
    </row>
    <row r="70" spans="1:10" x14ac:dyDescent="0.25">
      <c r="A70" s="276" t="s">
        <v>261</v>
      </c>
      <c r="B70" s="276"/>
      <c r="C70" s="186"/>
      <c r="D70" s="276" t="s">
        <v>262</v>
      </c>
      <c r="E70" s="186"/>
      <c r="F70" s="186"/>
      <c r="G70" s="186"/>
      <c r="H70" s="257" t="str">
        <f>CONCATENATE(E70,F70,G70)</f>
        <v/>
      </c>
      <c r="I70" s="258" t="str">
        <f>IF(H70&gt;"Y","WARNING","")</f>
        <v/>
      </c>
      <c r="J70" s="276"/>
    </row>
    <row r="71" spans="1:10" ht="45" x14ac:dyDescent="0.25">
      <c r="A71" s="276"/>
      <c r="B71" s="276"/>
      <c r="C71" s="139"/>
      <c r="D71" s="276"/>
      <c r="E71" s="256" t="s">
        <v>263</v>
      </c>
      <c r="F71" s="256" t="s">
        <v>264</v>
      </c>
      <c r="G71" s="276"/>
      <c r="H71" s="276"/>
      <c r="I71" s="276"/>
      <c r="J71" s="276"/>
    </row>
    <row r="72" spans="1:10" x14ac:dyDescent="0.25">
      <c r="A72" s="276" t="s">
        <v>265</v>
      </c>
      <c r="B72" s="276"/>
      <c r="C72" s="186"/>
      <c r="D72" s="276" t="s">
        <v>266</v>
      </c>
      <c r="E72" s="186"/>
      <c r="F72" s="186"/>
      <c r="G72" s="257" t="str">
        <f>CONCATENATE(E72,F72)</f>
        <v/>
      </c>
      <c r="H72" s="276" t="str">
        <f>IF(G72&gt;"Y","WARNING","")</f>
        <v/>
      </c>
      <c r="I72" s="276"/>
      <c r="J72" s="276"/>
    </row>
    <row r="73" spans="1:10" x14ac:dyDescent="0.25">
      <c r="A73" s="276"/>
      <c r="B73" s="276"/>
      <c r="C73" s="276"/>
      <c r="D73" s="276"/>
      <c r="E73" s="276"/>
      <c r="F73" s="276"/>
      <c r="G73" s="276"/>
      <c r="H73" s="276"/>
      <c r="I73" s="276"/>
      <c r="J73" s="276"/>
    </row>
    <row r="74" spans="1:10" x14ac:dyDescent="0.25">
      <c r="A74" s="275" t="s">
        <v>267</v>
      </c>
      <c r="B74" s="276"/>
      <c r="C74" s="276"/>
      <c r="D74" s="276"/>
      <c r="E74" s="259"/>
      <c r="F74" s="139"/>
      <c r="G74" s="139"/>
      <c r="H74" s="139"/>
      <c r="I74" s="139"/>
      <c r="J74" s="276"/>
    </row>
    <row r="75" spans="1:10" x14ac:dyDescent="0.25">
      <c r="A75" s="276"/>
      <c r="B75" s="276"/>
      <c r="C75" s="276"/>
      <c r="D75" s="276"/>
      <c r="E75" s="139"/>
      <c r="F75" s="139"/>
      <c r="G75" s="139"/>
      <c r="H75" s="139"/>
      <c r="I75" s="139"/>
      <c r="J75" s="276"/>
    </row>
    <row r="76" spans="1:10" x14ac:dyDescent="0.25">
      <c r="A76" s="276" t="s">
        <v>268</v>
      </c>
      <c r="B76" s="276"/>
      <c r="C76" s="186"/>
      <c r="D76" s="276" t="s">
        <v>269</v>
      </c>
      <c r="E76" s="259"/>
      <c r="F76" s="139"/>
      <c r="G76" s="139"/>
      <c r="H76" s="139"/>
      <c r="I76" s="139"/>
      <c r="J76" s="276"/>
    </row>
    <row r="77" spans="1:10" x14ac:dyDescent="0.25">
      <c r="A77" s="276" t="s">
        <v>270</v>
      </c>
      <c r="B77" s="276"/>
      <c r="C77" s="186"/>
      <c r="D77" s="276" t="s">
        <v>271</v>
      </c>
      <c r="E77" s="139"/>
      <c r="F77" s="139"/>
      <c r="G77" s="139"/>
      <c r="H77" s="139"/>
      <c r="I77" s="139"/>
      <c r="J77" s="276"/>
    </row>
    <row r="78" spans="1:10" x14ac:dyDescent="0.25">
      <c r="A78" s="276" t="s">
        <v>272</v>
      </c>
      <c r="B78" s="276"/>
      <c r="C78" s="186"/>
      <c r="D78" s="276" t="s">
        <v>273</v>
      </c>
      <c r="E78" s="259"/>
      <c r="F78" s="139"/>
      <c r="G78" s="139"/>
      <c r="H78" s="139"/>
      <c r="I78" s="139"/>
      <c r="J78" s="276"/>
    </row>
    <row r="79" spans="1:10" x14ac:dyDescent="0.25">
      <c r="A79" s="276"/>
      <c r="B79" s="276"/>
      <c r="C79" s="276"/>
      <c r="D79" s="276"/>
      <c r="E79" s="139"/>
      <c r="F79" s="139"/>
      <c r="G79" s="139"/>
      <c r="H79" s="139"/>
      <c r="I79" s="139"/>
      <c r="J79" s="276"/>
    </row>
    <row r="80" spans="1:10" x14ac:dyDescent="0.25">
      <c r="A80" s="275" t="s">
        <v>274</v>
      </c>
      <c r="B80" s="276"/>
      <c r="C80" s="276"/>
      <c r="D80" s="276"/>
      <c r="E80" s="259"/>
      <c r="F80" s="139"/>
      <c r="G80" s="139"/>
      <c r="H80" s="139"/>
      <c r="I80" s="139"/>
      <c r="J80" s="276"/>
    </row>
    <row r="81" spans="1:10" x14ac:dyDescent="0.25">
      <c r="A81" s="276" t="s">
        <v>275</v>
      </c>
      <c r="B81" s="276"/>
      <c r="C81" s="186"/>
      <c r="D81" s="276" t="s">
        <v>276</v>
      </c>
      <c r="E81" s="139"/>
      <c r="F81" s="139"/>
      <c r="G81" s="139"/>
      <c r="H81" s="139"/>
      <c r="I81" s="139"/>
      <c r="J81" s="276"/>
    </row>
    <row r="82" spans="1:10" x14ac:dyDescent="0.25">
      <c r="A82" s="276" t="s">
        <v>277</v>
      </c>
      <c r="B82" s="276"/>
      <c r="C82" s="186"/>
      <c r="D82" s="276" t="s">
        <v>278</v>
      </c>
      <c r="E82" s="259"/>
      <c r="F82" s="139"/>
      <c r="G82" s="139"/>
      <c r="H82" s="139"/>
      <c r="I82" s="139"/>
      <c r="J82" s="276"/>
    </row>
    <row r="83" spans="1:10" x14ac:dyDescent="0.25">
      <c r="A83" s="276" t="s">
        <v>279</v>
      </c>
      <c r="B83" s="276"/>
      <c r="C83" s="186"/>
      <c r="D83" s="276" t="s">
        <v>280</v>
      </c>
      <c r="E83" s="259"/>
      <c r="F83" s="139"/>
      <c r="G83" s="139"/>
      <c r="H83" s="139"/>
      <c r="I83" s="139"/>
      <c r="J83" s="276"/>
    </row>
    <row r="84" spans="1:10" x14ac:dyDescent="0.25">
      <c r="A84" s="276" t="s">
        <v>281</v>
      </c>
      <c r="B84" s="276"/>
      <c r="C84" s="186"/>
      <c r="D84" s="276" t="s">
        <v>282</v>
      </c>
      <c r="E84" s="139"/>
      <c r="F84" s="139"/>
      <c r="G84" s="139"/>
      <c r="H84" s="139"/>
      <c r="I84" s="139"/>
      <c r="J84" s="276"/>
    </row>
    <row r="85" spans="1:10" x14ac:dyDescent="0.25">
      <c r="A85" s="276"/>
      <c r="B85" s="276"/>
      <c r="C85" s="276"/>
      <c r="D85" s="276"/>
      <c r="E85" s="276"/>
      <c r="F85" s="276"/>
      <c r="G85" s="276"/>
      <c r="H85" s="276"/>
      <c r="I85" s="276"/>
      <c r="J85" s="276"/>
    </row>
    <row r="86" spans="1:10" x14ac:dyDescent="0.25">
      <c r="A86" s="260" t="s">
        <v>283</v>
      </c>
      <c r="B86" s="260"/>
      <c r="C86" s="261">
        <f>1000*((('5. Fert. def. x usuario'!C68/100)*'Datos predeterminados'!C133:D133)+(('5. Fert. def. x usuario'!C70/100)*'Datos predeterminados'!C139:D139)+(('5. Fert. def. x usuario'!C72/100)*'Datos predeterminados'!C144:D144)+(('5. Fert. def. x usuario'!C76/100)*'Datos predeterminados'!C146:D146)+(('5. Fert. def. x usuario'!C77/100)*'Datos predeterminados'!C147:D147)+(('5. Fert. def. x usuario'!C78/100)*'Datos predeterminados'!C148:D148)+(('5. Fert. def. x usuario'!C81/100)*'Datos predeterminados'!C149:D149)+(('5. Fert. def. x usuario'!C82/100)*'Datos predeterminados'!C150:D150)+(('5. Fert. def. x usuario'!C83/100)*'Datos predeterminados'!C151:D151)+(('5. Fert. def. x usuario'!C84/100)*'Datos predeterminados'!C152:D152))</f>
        <v>0</v>
      </c>
      <c r="D86" s="276"/>
      <c r="E86" s="276"/>
      <c r="F86" s="276"/>
      <c r="G86" s="276"/>
      <c r="H86" s="276"/>
      <c r="I86" s="276"/>
      <c r="J86" s="276"/>
    </row>
    <row r="87" spans="1:10" s="324" customFormat="1" ht="15.75" thickBot="1" x14ac:dyDescent="0.3"/>
    <row r="88" spans="1:10" x14ac:dyDescent="0.25">
      <c r="A88" s="276"/>
      <c r="B88" s="276"/>
      <c r="C88" s="276"/>
      <c r="D88" s="276"/>
      <c r="E88" s="276"/>
      <c r="F88" s="276"/>
      <c r="G88" s="276"/>
      <c r="H88" s="276"/>
      <c r="I88" s="276"/>
      <c r="J88" s="276"/>
    </row>
    <row r="89" spans="1:10" x14ac:dyDescent="0.25">
      <c r="A89" s="276" t="s">
        <v>284</v>
      </c>
      <c r="B89" s="276"/>
      <c r="C89" s="186" t="s">
        <v>285</v>
      </c>
      <c r="D89" s="139"/>
      <c r="E89" s="276"/>
      <c r="F89" s="276"/>
      <c r="G89" s="276"/>
      <c r="H89" s="276"/>
      <c r="I89" s="276"/>
      <c r="J89" s="276"/>
    </row>
    <row r="90" spans="1:10" x14ac:dyDescent="0.25">
      <c r="A90" s="276"/>
      <c r="B90" s="276"/>
      <c r="C90" s="276"/>
      <c r="D90" s="276"/>
      <c r="E90" s="276"/>
      <c r="F90" s="276"/>
      <c r="G90" s="276"/>
      <c r="H90" s="276"/>
      <c r="I90" s="276"/>
      <c r="J90" s="139"/>
    </row>
    <row r="91" spans="1:10" ht="32.1" customHeight="1" x14ac:dyDescent="0.25">
      <c r="A91" s="275" t="s">
        <v>286</v>
      </c>
      <c r="B91" s="276"/>
      <c r="C91" s="276"/>
      <c r="D91" s="276"/>
      <c r="E91" s="458" t="s">
        <v>287</v>
      </c>
      <c r="F91" s="458"/>
      <c r="G91" s="458"/>
      <c r="H91" s="458"/>
      <c r="I91" s="458"/>
      <c r="J91" s="458"/>
    </row>
    <row r="92" spans="1:10" x14ac:dyDescent="0.25">
      <c r="A92" s="276"/>
      <c r="B92" s="276"/>
      <c r="C92" s="276"/>
      <c r="D92" s="276"/>
      <c r="E92" s="276"/>
      <c r="F92" s="276"/>
      <c r="G92" s="276"/>
      <c r="H92" s="276"/>
      <c r="I92" s="276"/>
      <c r="J92" s="276"/>
    </row>
    <row r="93" spans="1:10" ht="30" x14ac:dyDescent="0.25">
      <c r="A93" s="276"/>
      <c r="B93" s="276"/>
      <c r="C93" s="276"/>
      <c r="D93" s="276"/>
      <c r="E93" s="256" t="s">
        <v>288</v>
      </c>
      <c r="F93" s="256" t="s">
        <v>289</v>
      </c>
      <c r="G93" s="256" t="s">
        <v>290</v>
      </c>
      <c r="H93" s="256" t="s">
        <v>291</v>
      </c>
      <c r="I93" s="256" t="s">
        <v>292</v>
      </c>
      <c r="J93" s="276"/>
    </row>
    <row r="94" spans="1:10" x14ac:dyDescent="0.25">
      <c r="A94" s="276" t="s">
        <v>293</v>
      </c>
      <c r="B94" s="276"/>
      <c r="C94" s="186"/>
      <c r="D94" s="276" t="s">
        <v>294</v>
      </c>
      <c r="E94" s="186"/>
      <c r="F94" s="186"/>
      <c r="G94" s="186"/>
      <c r="H94" s="186"/>
      <c r="I94" s="186"/>
      <c r="J94" s="257" t="str">
        <f>CONCATENATE(E94,F94,G94,H94,I94)</f>
        <v/>
      </c>
    </row>
    <row r="95" spans="1:10" ht="30" x14ac:dyDescent="0.25">
      <c r="A95" s="276"/>
      <c r="B95" s="276"/>
      <c r="C95" s="139"/>
      <c r="D95" s="276"/>
      <c r="E95" s="256" t="s">
        <v>295</v>
      </c>
      <c r="F95" s="256" t="s">
        <v>296</v>
      </c>
      <c r="G95" s="256" t="s">
        <v>297</v>
      </c>
      <c r="H95" s="13"/>
      <c r="I95" s="276"/>
      <c r="J95" s="276"/>
    </row>
    <row r="96" spans="1:10" x14ac:dyDescent="0.25">
      <c r="A96" s="276" t="s">
        <v>298</v>
      </c>
      <c r="B96" s="276"/>
      <c r="C96" s="186"/>
      <c r="D96" s="276" t="s">
        <v>299</v>
      </c>
      <c r="E96" s="186"/>
      <c r="F96" s="186"/>
      <c r="G96" s="186"/>
      <c r="H96" s="257" t="str">
        <f>CONCATENATE(E96,F96,G96)</f>
        <v/>
      </c>
      <c r="I96" s="258" t="str">
        <f>IF(H96&gt;"Y","WARNING","")</f>
        <v/>
      </c>
      <c r="J96" s="276"/>
    </row>
    <row r="97" spans="1:10" ht="45" x14ac:dyDescent="0.25">
      <c r="A97" s="276"/>
      <c r="B97" s="276"/>
      <c r="C97" s="139"/>
      <c r="D97" s="276"/>
      <c r="E97" s="256" t="s">
        <v>300</v>
      </c>
      <c r="F97" s="256" t="s">
        <v>301</v>
      </c>
      <c r="G97" s="276"/>
      <c r="H97" s="276"/>
      <c r="I97" s="276"/>
      <c r="J97" s="276"/>
    </row>
    <row r="98" spans="1:10" x14ac:dyDescent="0.25">
      <c r="A98" s="276" t="s">
        <v>302</v>
      </c>
      <c r="B98" s="276"/>
      <c r="C98" s="186"/>
      <c r="D98" s="276" t="s">
        <v>303</v>
      </c>
      <c r="E98" s="186"/>
      <c r="F98" s="186"/>
      <c r="G98" s="257" t="str">
        <f>CONCATENATE(E98,F98)</f>
        <v/>
      </c>
      <c r="H98" s="276" t="str">
        <f>IF(G98&gt;"Y","WARNING","")</f>
        <v/>
      </c>
      <c r="I98" s="276"/>
      <c r="J98" s="276"/>
    </row>
    <row r="99" spans="1:10" x14ac:dyDescent="0.25">
      <c r="A99" s="276"/>
      <c r="B99" s="276"/>
      <c r="C99" s="276"/>
      <c r="D99" s="276"/>
      <c r="E99" s="276"/>
      <c r="F99" s="276"/>
      <c r="G99" s="276"/>
      <c r="H99" s="276"/>
      <c r="I99" s="276"/>
      <c r="J99" s="276"/>
    </row>
    <row r="100" spans="1:10" x14ac:dyDescent="0.25">
      <c r="A100" s="275" t="s">
        <v>304</v>
      </c>
      <c r="B100" s="276"/>
      <c r="C100" s="276"/>
      <c r="D100" s="276"/>
      <c r="E100" s="259"/>
      <c r="F100" s="139"/>
      <c r="G100" s="139"/>
      <c r="H100" s="139"/>
      <c r="I100" s="139"/>
      <c r="J100" s="276"/>
    </row>
    <row r="101" spans="1:10" x14ac:dyDescent="0.25">
      <c r="A101" s="276"/>
      <c r="B101" s="276"/>
      <c r="C101" s="276"/>
      <c r="D101" s="276"/>
      <c r="E101" s="139"/>
      <c r="F101" s="139"/>
      <c r="G101" s="139"/>
      <c r="H101" s="139"/>
      <c r="I101" s="139"/>
      <c r="J101" s="276"/>
    </row>
    <row r="102" spans="1:10" x14ac:dyDescent="0.25">
      <c r="A102" s="276" t="s">
        <v>305</v>
      </c>
      <c r="B102" s="276"/>
      <c r="C102" s="186"/>
      <c r="D102" s="276" t="s">
        <v>306</v>
      </c>
      <c r="E102" s="259"/>
      <c r="F102" s="139"/>
      <c r="G102" s="139"/>
      <c r="H102" s="139"/>
      <c r="I102" s="139"/>
      <c r="J102" s="276"/>
    </row>
    <row r="103" spans="1:10" x14ac:dyDescent="0.25">
      <c r="A103" s="276" t="s">
        <v>307</v>
      </c>
      <c r="B103" s="276"/>
      <c r="C103" s="186"/>
      <c r="D103" s="276" t="s">
        <v>308</v>
      </c>
      <c r="E103" s="139"/>
      <c r="F103" s="139"/>
      <c r="G103" s="139"/>
      <c r="H103" s="139"/>
      <c r="I103" s="139"/>
      <c r="J103" s="276"/>
    </row>
    <row r="104" spans="1:10" x14ac:dyDescent="0.25">
      <c r="A104" s="276" t="s">
        <v>309</v>
      </c>
      <c r="B104" s="276"/>
      <c r="C104" s="186"/>
      <c r="D104" s="276" t="s">
        <v>310</v>
      </c>
      <c r="E104" s="259"/>
      <c r="F104" s="139"/>
      <c r="G104" s="139"/>
      <c r="H104" s="139"/>
      <c r="I104" s="139"/>
      <c r="J104" s="276"/>
    </row>
    <row r="105" spans="1:10" x14ac:dyDescent="0.25">
      <c r="A105" s="276"/>
      <c r="B105" s="276"/>
      <c r="C105" s="276"/>
      <c r="D105" s="276"/>
      <c r="E105" s="139"/>
      <c r="F105" s="139"/>
      <c r="G105" s="139"/>
      <c r="H105" s="139"/>
      <c r="I105" s="139"/>
      <c r="J105" s="276"/>
    </row>
    <row r="106" spans="1:10" x14ac:dyDescent="0.25">
      <c r="A106" s="275" t="s">
        <v>311</v>
      </c>
      <c r="B106" s="276"/>
      <c r="C106" s="276"/>
      <c r="D106" s="276"/>
      <c r="E106" s="259"/>
      <c r="F106" s="139"/>
      <c r="G106" s="139"/>
      <c r="H106" s="139"/>
      <c r="I106" s="139"/>
      <c r="J106" s="276"/>
    </row>
    <row r="107" spans="1:10" x14ac:dyDescent="0.25">
      <c r="A107" s="276" t="s">
        <v>312</v>
      </c>
      <c r="B107" s="276"/>
      <c r="C107" s="186"/>
      <c r="D107" s="276" t="s">
        <v>313</v>
      </c>
      <c r="E107" s="139"/>
      <c r="F107" s="139"/>
      <c r="G107" s="139"/>
      <c r="H107" s="139"/>
      <c r="I107" s="139"/>
      <c r="J107" s="276"/>
    </row>
    <row r="108" spans="1:10" x14ac:dyDescent="0.25">
      <c r="A108" s="276" t="s">
        <v>314</v>
      </c>
      <c r="B108" s="276"/>
      <c r="C108" s="186"/>
      <c r="D108" s="276" t="s">
        <v>315</v>
      </c>
      <c r="E108" s="259"/>
      <c r="F108" s="139"/>
      <c r="G108" s="139"/>
      <c r="H108" s="139"/>
      <c r="I108" s="139"/>
      <c r="J108" s="276"/>
    </row>
    <row r="109" spans="1:10" x14ac:dyDescent="0.25">
      <c r="A109" s="276" t="s">
        <v>316</v>
      </c>
      <c r="B109" s="276"/>
      <c r="C109" s="186"/>
      <c r="D109" s="276" t="s">
        <v>317</v>
      </c>
      <c r="E109" s="259"/>
      <c r="F109" s="139"/>
      <c r="G109" s="139"/>
      <c r="H109" s="139"/>
      <c r="I109" s="139"/>
      <c r="J109" s="276"/>
    </row>
    <row r="110" spans="1:10" x14ac:dyDescent="0.25">
      <c r="A110" s="276" t="s">
        <v>318</v>
      </c>
      <c r="B110" s="276"/>
      <c r="C110" s="186"/>
      <c r="D110" s="276" t="s">
        <v>319</v>
      </c>
      <c r="E110" s="139"/>
      <c r="F110" s="139"/>
      <c r="G110" s="139"/>
      <c r="H110" s="139"/>
      <c r="I110" s="139"/>
      <c r="J110" s="276"/>
    </row>
    <row r="111" spans="1:10" x14ac:dyDescent="0.25">
      <c r="A111" s="276"/>
      <c r="B111" s="276"/>
      <c r="C111" s="276"/>
      <c r="D111" s="276"/>
      <c r="E111" s="276"/>
      <c r="F111" s="276"/>
      <c r="G111" s="276"/>
      <c r="H111" s="276"/>
      <c r="I111" s="276"/>
      <c r="J111" s="276"/>
    </row>
    <row r="112" spans="1:10" x14ac:dyDescent="0.25">
      <c r="A112" s="260" t="s">
        <v>320</v>
      </c>
      <c r="B112" s="260"/>
      <c r="C112" s="261">
        <f>1000*((('5. Fert. def. x usuario'!C94/100)*'Datos predeterminados'!C162:D162)+(('5. Fert. def. x usuario'!C96/100)*'Datos predeterminados'!C168:D168)+(('5. Fert. def. x usuario'!C98/100)*'Datos predeterminados'!C173:D173)+(('5. Fert. def. x usuario'!C102/100)*'Datos predeterminados'!C175:D175)+(('5. Fert. def. x usuario'!C103/100)*'Datos predeterminados'!C176:D176)+(('5. Fert. def. x usuario'!C104/100)*'Datos predeterminados'!C177:D177)+(('5. Fert. def. x usuario'!C107/100)*'Datos predeterminados'!C178:D178)+(('5. Fert. def. x usuario'!C108/100)*'Datos predeterminados'!C179:D179)+(('5. Fert. def. x usuario'!C109/100)*'Datos predeterminados'!C180:D180)+(('5. Fert. def. x usuario'!C110/100)*'Datos predeterminados'!C181:D181))</f>
        <v>0</v>
      </c>
      <c r="D112" s="276"/>
      <c r="E112" s="276"/>
      <c r="F112" s="276"/>
      <c r="G112" s="276"/>
      <c r="H112" s="276"/>
      <c r="I112" s="276"/>
      <c r="J112" s="276"/>
    </row>
    <row r="113" spans="1:10" s="324" customFormat="1" ht="15.75" thickBot="1" x14ac:dyDescent="0.3"/>
    <row r="114" spans="1:10" x14ac:dyDescent="0.25">
      <c r="A114" s="276"/>
      <c r="B114" s="276"/>
      <c r="C114" s="276"/>
      <c r="D114" s="276"/>
      <c r="E114" s="276"/>
      <c r="F114" s="276"/>
      <c r="G114" s="276"/>
      <c r="H114" s="276"/>
      <c r="I114" s="276"/>
      <c r="J114" s="276"/>
    </row>
    <row r="115" spans="1:10" x14ac:dyDescent="0.25">
      <c r="A115" s="276" t="s">
        <v>321</v>
      </c>
      <c r="B115" s="276"/>
      <c r="C115" s="186" t="s">
        <v>322</v>
      </c>
      <c r="D115" s="139"/>
      <c r="E115" s="276"/>
      <c r="F115" s="276"/>
      <c r="G115" s="276"/>
      <c r="H115" s="276"/>
      <c r="I115" s="276"/>
      <c r="J115" s="276"/>
    </row>
    <row r="116" spans="1:10" x14ac:dyDescent="0.25">
      <c r="A116" s="276"/>
      <c r="B116" s="276"/>
      <c r="C116" s="276"/>
      <c r="D116" s="276"/>
      <c r="E116" s="276"/>
      <c r="F116" s="276"/>
      <c r="G116" s="276"/>
      <c r="H116" s="276"/>
      <c r="I116" s="276"/>
      <c r="J116" s="139"/>
    </row>
    <row r="117" spans="1:10" ht="32.1" customHeight="1" x14ac:dyDescent="0.25">
      <c r="A117" s="275" t="s">
        <v>323</v>
      </c>
      <c r="B117" s="276"/>
      <c r="C117" s="276"/>
      <c r="D117" s="276"/>
      <c r="E117" s="458" t="s">
        <v>324</v>
      </c>
      <c r="F117" s="458"/>
      <c r="G117" s="458"/>
      <c r="H117" s="458"/>
      <c r="I117" s="458"/>
      <c r="J117" s="458"/>
    </row>
    <row r="118" spans="1:10" x14ac:dyDescent="0.25">
      <c r="A118" s="276"/>
      <c r="B118" s="276"/>
      <c r="C118" s="276"/>
      <c r="D118" s="276"/>
      <c r="E118" s="276"/>
      <c r="F118" s="276"/>
      <c r="G118" s="276"/>
      <c r="H118" s="276"/>
      <c r="I118" s="276"/>
      <c r="J118" s="276"/>
    </row>
    <row r="119" spans="1:10" ht="30" x14ac:dyDescent="0.25">
      <c r="A119" s="276"/>
      <c r="B119" s="276"/>
      <c r="C119" s="276"/>
      <c r="D119" s="276"/>
      <c r="E119" s="256" t="s">
        <v>325</v>
      </c>
      <c r="F119" s="256" t="s">
        <v>326</v>
      </c>
      <c r="G119" s="256" t="s">
        <v>327</v>
      </c>
      <c r="H119" s="256" t="s">
        <v>328</v>
      </c>
      <c r="I119" s="256" t="s">
        <v>329</v>
      </c>
      <c r="J119" s="276"/>
    </row>
    <row r="120" spans="1:10" x14ac:dyDescent="0.25">
      <c r="A120" s="276" t="s">
        <v>330</v>
      </c>
      <c r="B120" s="276"/>
      <c r="C120" s="186"/>
      <c r="D120" s="276" t="s">
        <v>331</v>
      </c>
      <c r="E120" s="186"/>
      <c r="F120" s="186"/>
      <c r="G120" s="186"/>
      <c r="H120" s="186"/>
      <c r="I120" s="186"/>
      <c r="J120" s="257" t="str">
        <f>CONCATENATE(E120,F120,G120,H120,I120)</f>
        <v/>
      </c>
    </row>
    <row r="121" spans="1:10" ht="30" x14ac:dyDescent="0.25">
      <c r="A121" s="276"/>
      <c r="B121" s="276"/>
      <c r="C121" s="139"/>
      <c r="D121" s="276"/>
      <c r="E121" s="256" t="s">
        <v>332</v>
      </c>
      <c r="F121" s="256" t="s">
        <v>333</v>
      </c>
      <c r="G121" s="256" t="s">
        <v>334</v>
      </c>
      <c r="H121" s="13"/>
      <c r="I121" s="276"/>
      <c r="J121" s="276"/>
    </row>
    <row r="122" spans="1:10" x14ac:dyDescent="0.25">
      <c r="A122" s="276" t="s">
        <v>335</v>
      </c>
      <c r="B122" s="276"/>
      <c r="C122" s="186"/>
      <c r="D122" s="276" t="s">
        <v>336</v>
      </c>
      <c r="E122" s="186"/>
      <c r="F122" s="186"/>
      <c r="G122" s="186"/>
      <c r="H122" s="257" t="str">
        <f>CONCATENATE(E122,F122,G122)</f>
        <v/>
      </c>
      <c r="I122" s="258" t="str">
        <f>IF(H122&gt;"Y","WARNING","")</f>
        <v/>
      </c>
      <c r="J122" s="276"/>
    </row>
    <row r="123" spans="1:10" ht="45" x14ac:dyDescent="0.25">
      <c r="A123" s="276"/>
      <c r="B123" s="276"/>
      <c r="C123" s="139"/>
      <c r="D123" s="276"/>
      <c r="E123" s="256" t="s">
        <v>337</v>
      </c>
      <c r="F123" s="256" t="s">
        <v>338</v>
      </c>
      <c r="G123" s="276"/>
      <c r="H123" s="276"/>
      <c r="I123" s="276"/>
      <c r="J123" s="276"/>
    </row>
    <row r="124" spans="1:10" x14ac:dyDescent="0.25">
      <c r="A124" s="276" t="s">
        <v>339</v>
      </c>
      <c r="B124" s="276"/>
      <c r="C124" s="186"/>
      <c r="D124" s="276" t="s">
        <v>340</v>
      </c>
      <c r="E124" s="186"/>
      <c r="F124" s="186"/>
      <c r="G124" s="257" t="str">
        <f>CONCATENATE(E124,F124)</f>
        <v/>
      </c>
      <c r="H124" s="276" t="str">
        <f>IF(G124&gt;"Y","WARNING","")</f>
        <v/>
      </c>
      <c r="I124" s="276"/>
      <c r="J124" s="276"/>
    </row>
    <row r="125" spans="1:10" x14ac:dyDescent="0.25">
      <c r="A125" s="276"/>
      <c r="B125" s="276"/>
      <c r="C125" s="276"/>
      <c r="D125" s="276"/>
      <c r="E125" s="276"/>
      <c r="F125" s="276"/>
      <c r="G125" s="276"/>
      <c r="H125" s="276"/>
      <c r="I125" s="276"/>
      <c r="J125" s="276"/>
    </row>
    <row r="126" spans="1:10" x14ac:dyDescent="0.25">
      <c r="A126" s="275" t="s">
        <v>341</v>
      </c>
      <c r="B126" s="276"/>
      <c r="C126" s="276"/>
      <c r="D126" s="276"/>
      <c r="E126" s="259"/>
      <c r="F126" s="139"/>
      <c r="G126" s="139"/>
      <c r="H126" s="139"/>
      <c r="I126" s="139"/>
      <c r="J126" s="276"/>
    </row>
    <row r="127" spans="1:10" x14ac:dyDescent="0.25">
      <c r="A127" s="276"/>
      <c r="B127" s="276"/>
      <c r="C127" s="276"/>
      <c r="D127" s="276"/>
      <c r="E127" s="139"/>
      <c r="F127" s="139"/>
      <c r="G127" s="139"/>
      <c r="H127" s="139"/>
      <c r="I127" s="139"/>
      <c r="J127" s="276"/>
    </row>
    <row r="128" spans="1:10" x14ac:dyDescent="0.25">
      <c r="A128" s="276" t="s">
        <v>342</v>
      </c>
      <c r="B128" s="276"/>
      <c r="C128" s="186"/>
      <c r="D128" s="276" t="s">
        <v>343</v>
      </c>
      <c r="E128" s="259"/>
      <c r="F128" s="139"/>
      <c r="G128" s="139"/>
      <c r="H128" s="139"/>
      <c r="I128" s="139"/>
      <c r="J128" s="276"/>
    </row>
    <row r="129" spans="1:10" x14ac:dyDescent="0.25">
      <c r="A129" s="276" t="s">
        <v>344</v>
      </c>
      <c r="B129" s="276"/>
      <c r="C129" s="186"/>
      <c r="D129" s="276" t="s">
        <v>345</v>
      </c>
      <c r="E129" s="139"/>
      <c r="F129" s="139"/>
      <c r="G129" s="139"/>
      <c r="H129" s="139"/>
      <c r="I129" s="139"/>
      <c r="J129" s="276"/>
    </row>
    <row r="130" spans="1:10" x14ac:dyDescent="0.25">
      <c r="A130" s="276" t="s">
        <v>346</v>
      </c>
      <c r="B130" s="276"/>
      <c r="C130" s="186"/>
      <c r="D130" s="276" t="s">
        <v>347</v>
      </c>
      <c r="E130" s="259"/>
      <c r="F130" s="139"/>
      <c r="G130" s="139"/>
      <c r="H130" s="139"/>
      <c r="I130" s="139"/>
      <c r="J130" s="276"/>
    </row>
    <row r="131" spans="1:10" x14ac:dyDescent="0.25">
      <c r="A131" s="276"/>
      <c r="B131" s="276"/>
      <c r="C131" s="276"/>
      <c r="D131" s="276"/>
      <c r="E131" s="139"/>
      <c r="F131" s="139"/>
      <c r="G131" s="139"/>
      <c r="H131" s="139"/>
      <c r="I131" s="139"/>
      <c r="J131" s="276"/>
    </row>
    <row r="132" spans="1:10" x14ac:dyDescent="0.25">
      <c r="A132" s="275" t="s">
        <v>348</v>
      </c>
      <c r="B132" s="276"/>
      <c r="C132" s="276"/>
      <c r="D132" s="276"/>
      <c r="E132" s="259"/>
      <c r="F132" s="139"/>
      <c r="G132" s="139"/>
      <c r="H132" s="139"/>
      <c r="I132" s="139"/>
      <c r="J132" s="276"/>
    </row>
    <row r="133" spans="1:10" x14ac:dyDescent="0.25">
      <c r="A133" s="276" t="s">
        <v>349</v>
      </c>
      <c r="B133" s="276"/>
      <c r="C133" s="186"/>
      <c r="D133" s="276" t="s">
        <v>350</v>
      </c>
      <c r="E133" s="139"/>
      <c r="F133" s="139"/>
      <c r="G133" s="139"/>
      <c r="H133" s="139"/>
      <c r="I133" s="139"/>
      <c r="J133" s="276"/>
    </row>
    <row r="134" spans="1:10" x14ac:dyDescent="0.25">
      <c r="A134" s="276" t="s">
        <v>351</v>
      </c>
      <c r="B134" s="276"/>
      <c r="C134" s="186"/>
      <c r="D134" s="276" t="s">
        <v>352</v>
      </c>
      <c r="E134" s="259"/>
      <c r="F134" s="139"/>
      <c r="G134" s="139"/>
      <c r="H134" s="139"/>
      <c r="I134" s="139"/>
      <c r="J134" s="276"/>
    </row>
    <row r="135" spans="1:10" x14ac:dyDescent="0.25">
      <c r="A135" s="276" t="s">
        <v>353</v>
      </c>
      <c r="B135" s="276"/>
      <c r="C135" s="186"/>
      <c r="D135" s="276" t="s">
        <v>354</v>
      </c>
      <c r="E135" s="259"/>
      <c r="F135" s="139"/>
      <c r="G135" s="139"/>
      <c r="H135" s="139"/>
      <c r="I135" s="139"/>
      <c r="J135" s="276"/>
    </row>
    <row r="136" spans="1:10" x14ac:dyDescent="0.25">
      <c r="A136" s="276" t="s">
        <v>355</v>
      </c>
      <c r="B136" s="276"/>
      <c r="C136" s="186"/>
      <c r="D136" s="276" t="s">
        <v>356</v>
      </c>
      <c r="E136" s="139"/>
      <c r="F136" s="139"/>
      <c r="G136" s="139"/>
      <c r="H136" s="139"/>
      <c r="I136" s="139"/>
      <c r="J136" s="276"/>
    </row>
    <row r="137" spans="1:10" x14ac:dyDescent="0.25">
      <c r="A137" s="276"/>
      <c r="B137" s="276"/>
      <c r="C137" s="276"/>
      <c r="D137" s="276"/>
      <c r="E137" s="276"/>
      <c r="F137" s="276"/>
      <c r="G137" s="276"/>
      <c r="H137" s="276"/>
      <c r="I137" s="276"/>
      <c r="J137" s="276"/>
    </row>
    <row r="138" spans="1:10" x14ac:dyDescent="0.25">
      <c r="A138" s="260" t="s">
        <v>357</v>
      </c>
      <c r="B138" s="260"/>
      <c r="C138" s="261">
        <f>1000*((('5. Fert. def. x usuario'!C120/100)*'Datos predeterminados'!C191:D191)+(('5. Fert. def. x usuario'!C122/100)*'Datos predeterminados'!C197:D197)+(('5. Fert. def. x usuario'!C124/100)*'Datos predeterminados'!C202:D202)+(('5. Fert. def. x usuario'!C128/100)*'Datos predeterminados'!C204:D204)+(('5. Fert. def. x usuario'!C129/100)*'Datos predeterminados'!C205:D205)+(('5. Fert. def. x usuario'!C130/100)*'Datos predeterminados'!C206:D206)+(('5. Fert. def. x usuario'!C133/100)*'Datos predeterminados'!C207:D207)+(('5. Fert. def. x usuario'!C134/100)*'Datos predeterminados'!C208:D208)+(('5. Fert. def. x usuario'!C135/100)*'Datos predeterminados'!C209:D209)+(('5. Fert. def. x usuario'!C136/100)*'Datos predeterminados'!C210:D210))</f>
        <v>0</v>
      </c>
      <c r="D138" s="276"/>
      <c r="E138" s="276"/>
      <c r="F138" s="276"/>
      <c r="G138" s="276"/>
      <c r="H138" s="276"/>
      <c r="I138" s="276"/>
      <c r="J138" s="276"/>
    </row>
    <row r="139" spans="1:10" s="324" customFormat="1" ht="15.75" thickBot="1" x14ac:dyDescent="0.3"/>
    <row r="140" spans="1:10" x14ac:dyDescent="0.25">
      <c r="A140" s="276"/>
      <c r="B140" s="276"/>
      <c r="C140" s="276"/>
      <c r="D140" s="276"/>
      <c r="E140" s="276"/>
      <c r="F140" s="276"/>
      <c r="G140" s="276"/>
      <c r="H140" s="276"/>
      <c r="I140" s="276"/>
      <c r="J140" s="276"/>
    </row>
    <row r="141" spans="1:10" x14ac:dyDescent="0.25">
      <c r="A141" s="276" t="s">
        <v>358</v>
      </c>
      <c r="B141" s="276"/>
      <c r="C141" s="186" t="s">
        <v>359</v>
      </c>
      <c r="D141" s="139"/>
      <c r="E141" s="276"/>
      <c r="F141" s="276"/>
      <c r="G141" s="276"/>
      <c r="H141" s="276"/>
      <c r="I141" s="276"/>
      <c r="J141" s="276"/>
    </row>
    <row r="142" spans="1:10" x14ac:dyDescent="0.25">
      <c r="A142" s="276"/>
      <c r="B142" s="276"/>
      <c r="C142" s="276"/>
      <c r="D142" s="276"/>
      <c r="E142" s="276"/>
      <c r="F142" s="276"/>
      <c r="G142" s="276"/>
      <c r="H142" s="276"/>
      <c r="I142" s="276"/>
      <c r="J142" s="139"/>
    </row>
    <row r="143" spans="1:10" ht="32.1" customHeight="1" x14ac:dyDescent="0.25">
      <c r="A143" s="275" t="s">
        <v>360</v>
      </c>
      <c r="B143" s="276"/>
      <c r="C143" s="276"/>
      <c r="D143" s="276"/>
      <c r="E143" s="458" t="s">
        <v>361</v>
      </c>
      <c r="F143" s="458"/>
      <c r="G143" s="458"/>
      <c r="H143" s="458"/>
      <c r="I143" s="458"/>
      <c r="J143" s="458"/>
    </row>
    <row r="144" spans="1:10" x14ac:dyDescent="0.25">
      <c r="A144" s="276"/>
      <c r="B144" s="276"/>
      <c r="C144" s="276"/>
      <c r="D144" s="276"/>
      <c r="E144" s="276"/>
      <c r="F144" s="276"/>
      <c r="G144" s="276"/>
      <c r="H144" s="276"/>
      <c r="I144" s="276"/>
      <c r="J144" s="276"/>
    </row>
    <row r="145" spans="1:10" ht="30" x14ac:dyDescent="0.25">
      <c r="A145" s="276"/>
      <c r="B145" s="276"/>
      <c r="C145" s="276"/>
      <c r="D145" s="276"/>
      <c r="E145" s="256" t="s">
        <v>362</v>
      </c>
      <c r="F145" s="256" t="s">
        <v>363</v>
      </c>
      <c r="G145" s="256" t="s">
        <v>364</v>
      </c>
      <c r="H145" s="256" t="s">
        <v>365</v>
      </c>
      <c r="I145" s="256" t="s">
        <v>366</v>
      </c>
      <c r="J145" s="276"/>
    </row>
    <row r="146" spans="1:10" x14ac:dyDescent="0.25">
      <c r="A146" s="276" t="s">
        <v>367</v>
      </c>
      <c r="B146" s="276"/>
      <c r="C146" s="186"/>
      <c r="D146" s="276" t="s">
        <v>368</v>
      </c>
      <c r="E146" s="186"/>
      <c r="F146" s="186"/>
      <c r="G146" s="186"/>
      <c r="H146" s="186"/>
      <c r="I146" s="186"/>
      <c r="J146" s="257" t="str">
        <f>CONCATENATE(E146,F146,G146,H146,I146)</f>
        <v/>
      </c>
    </row>
    <row r="147" spans="1:10" ht="30" x14ac:dyDescent="0.25">
      <c r="A147" s="276"/>
      <c r="B147" s="276"/>
      <c r="C147" s="139"/>
      <c r="D147" s="276"/>
      <c r="E147" s="256" t="s">
        <v>369</v>
      </c>
      <c r="F147" s="256" t="s">
        <v>370</v>
      </c>
      <c r="G147" s="256" t="s">
        <v>371</v>
      </c>
      <c r="H147" s="13"/>
      <c r="I147" s="276"/>
      <c r="J147" s="276"/>
    </row>
    <row r="148" spans="1:10" x14ac:dyDescent="0.25">
      <c r="A148" s="276" t="s">
        <v>372</v>
      </c>
      <c r="B148" s="276"/>
      <c r="C148" s="186"/>
      <c r="D148" s="276" t="s">
        <v>373</v>
      </c>
      <c r="E148" s="186"/>
      <c r="F148" s="186"/>
      <c r="G148" s="186"/>
      <c r="H148" s="257" t="str">
        <f>CONCATENATE(E148,F148,G148)</f>
        <v/>
      </c>
      <c r="I148" s="258" t="str">
        <f>IF(H148&gt;"Y","WARNING","")</f>
        <v/>
      </c>
      <c r="J148" s="276"/>
    </row>
    <row r="149" spans="1:10" ht="45" x14ac:dyDescent="0.25">
      <c r="A149" s="276"/>
      <c r="B149" s="276"/>
      <c r="C149" s="139"/>
      <c r="D149" s="276"/>
      <c r="E149" s="256" t="s">
        <v>374</v>
      </c>
      <c r="F149" s="256" t="s">
        <v>375</v>
      </c>
      <c r="G149" s="276"/>
      <c r="H149" s="276"/>
      <c r="I149" s="276"/>
      <c r="J149" s="276"/>
    </row>
    <row r="150" spans="1:10" x14ac:dyDescent="0.25">
      <c r="A150" s="276" t="s">
        <v>376</v>
      </c>
      <c r="B150" s="276"/>
      <c r="C150" s="186"/>
      <c r="D150" s="276" t="s">
        <v>377</v>
      </c>
      <c r="E150" s="186"/>
      <c r="F150" s="186"/>
      <c r="G150" s="257" t="str">
        <f>CONCATENATE(E150,F150)</f>
        <v/>
      </c>
      <c r="H150" s="276" t="str">
        <f>IF(G150&gt;"Y","WARNING","")</f>
        <v/>
      </c>
      <c r="I150" s="276"/>
      <c r="J150" s="276"/>
    </row>
    <row r="151" spans="1:10" x14ac:dyDescent="0.25">
      <c r="A151" s="276"/>
      <c r="B151" s="276"/>
      <c r="C151" s="276"/>
      <c r="D151" s="276"/>
      <c r="E151" s="276"/>
      <c r="F151" s="276"/>
      <c r="G151" s="276"/>
      <c r="H151" s="276"/>
      <c r="I151" s="276"/>
      <c r="J151" s="276"/>
    </row>
    <row r="152" spans="1:10" x14ac:dyDescent="0.25">
      <c r="A152" s="275" t="s">
        <v>378</v>
      </c>
      <c r="B152" s="276"/>
      <c r="C152" s="276"/>
      <c r="D152" s="276"/>
      <c r="E152" s="259"/>
      <c r="F152" s="139"/>
      <c r="G152" s="139"/>
      <c r="H152" s="139"/>
      <c r="I152" s="139"/>
      <c r="J152" s="276"/>
    </row>
    <row r="153" spans="1:10" x14ac:dyDescent="0.25">
      <c r="A153" s="276"/>
      <c r="B153" s="276"/>
      <c r="C153" s="276"/>
      <c r="D153" s="276"/>
      <c r="E153" s="139"/>
      <c r="F153" s="139"/>
      <c r="G153" s="139"/>
      <c r="H153" s="139"/>
      <c r="I153" s="139"/>
      <c r="J153" s="276"/>
    </row>
    <row r="154" spans="1:10" x14ac:dyDescent="0.25">
      <c r="A154" s="276" t="s">
        <v>379</v>
      </c>
      <c r="B154" s="276"/>
      <c r="C154" s="186"/>
      <c r="D154" s="276" t="s">
        <v>380</v>
      </c>
      <c r="E154" s="259"/>
      <c r="F154" s="139"/>
      <c r="G154" s="139"/>
      <c r="H154" s="139"/>
      <c r="I154" s="139"/>
      <c r="J154" s="276"/>
    </row>
    <row r="155" spans="1:10" x14ac:dyDescent="0.25">
      <c r="A155" s="276" t="s">
        <v>381</v>
      </c>
      <c r="B155" s="276"/>
      <c r="C155" s="186"/>
      <c r="D155" s="276" t="s">
        <v>382</v>
      </c>
      <c r="E155" s="139"/>
      <c r="F155" s="139"/>
      <c r="G155" s="139"/>
      <c r="H155" s="139"/>
      <c r="I155" s="139"/>
      <c r="J155" s="276"/>
    </row>
    <row r="156" spans="1:10" x14ac:dyDescent="0.25">
      <c r="A156" s="276" t="s">
        <v>383</v>
      </c>
      <c r="B156" s="276"/>
      <c r="C156" s="186"/>
      <c r="D156" s="276" t="s">
        <v>384</v>
      </c>
      <c r="E156" s="259"/>
      <c r="F156" s="139"/>
      <c r="G156" s="139"/>
      <c r="H156" s="139"/>
      <c r="I156" s="139"/>
      <c r="J156" s="276"/>
    </row>
    <row r="157" spans="1:10" x14ac:dyDescent="0.25">
      <c r="A157" s="276"/>
      <c r="B157" s="276"/>
      <c r="C157" s="276"/>
      <c r="D157" s="276"/>
      <c r="E157" s="139"/>
      <c r="F157" s="139"/>
      <c r="G157" s="139"/>
      <c r="H157" s="139"/>
      <c r="I157" s="139"/>
      <c r="J157" s="276"/>
    </row>
    <row r="158" spans="1:10" x14ac:dyDescent="0.25">
      <c r="A158" s="275" t="s">
        <v>385</v>
      </c>
      <c r="B158" s="276"/>
      <c r="C158" s="276"/>
      <c r="D158" s="276"/>
      <c r="E158" s="259"/>
      <c r="F158" s="139"/>
      <c r="G158" s="139"/>
      <c r="H158" s="139"/>
      <c r="I158" s="139"/>
      <c r="J158" s="276"/>
    </row>
    <row r="159" spans="1:10" x14ac:dyDescent="0.25">
      <c r="A159" s="276" t="s">
        <v>386</v>
      </c>
      <c r="B159" s="276"/>
      <c r="C159" s="186"/>
      <c r="D159" s="276" t="s">
        <v>387</v>
      </c>
      <c r="E159" s="139"/>
      <c r="F159" s="139"/>
      <c r="G159" s="139"/>
      <c r="H159" s="139"/>
      <c r="I159" s="139"/>
      <c r="J159" s="276"/>
    </row>
    <row r="160" spans="1:10" x14ac:dyDescent="0.25">
      <c r="A160" s="276" t="s">
        <v>388</v>
      </c>
      <c r="B160" s="276"/>
      <c r="C160" s="186"/>
      <c r="D160" s="276" t="s">
        <v>389</v>
      </c>
      <c r="E160" s="259"/>
      <c r="F160" s="139"/>
      <c r="G160" s="139"/>
      <c r="H160" s="139"/>
      <c r="I160" s="139"/>
      <c r="J160" s="276"/>
    </row>
    <row r="161" spans="1:10" x14ac:dyDescent="0.25">
      <c r="A161" s="276" t="s">
        <v>390</v>
      </c>
      <c r="B161" s="276"/>
      <c r="C161" s="186"/>
      <c r="D161" s="276" t="s">
        <v>391</v>
      </c>
      <c r="E161" s="259"/>
      <c r="F161" s="139"/>
      <c r="G161" s="139"/>
      <c r="H161" s="139"/>
      <c r="I161" s="139"/>
      <c r="J161" s="276"/>
    </row>
    <row r="162" spans="1:10" x14ac:dyDescent="0.25">
      <c r="A162" s="276" t="s">
        <v>392</v>
      </c>
      <c r="B162" s="276"/>
      <c r="C162" s="186"/>
      <c r="D162" s="276" t="s">
        <v>393</v>
      </c>
      <c r="E162" s="139"/>
      <c r="F162" s="139"/>
      <c r="G162" s="139"/>
      <c r="H162" s="139"/>
      <c r="I162" s="139"/>
      <c r="J162" s="276"/>
    </row>
    <row r="163" spans="1:10" x14ac:dyDescent="0.25">
      <c r="A163" s="276"/>
      <c r="B163" s="276"/>
      <c r="C163" s="276"/>
      <c r="D163" s="276"/>
      <c r="E163" s="276"/>
      <c r="F163" s="276"/>
      <c r="G163" s="276"/>
      <c r="H163" s="276"/>
      <c r="I163" s="276"/>
      <c r="J163" s="276"/>
    </row>
    <row r="164" spans="1:10" x14ac:dyDescent="0.25">
      <c r="A164" s="260" t="s">
        <v>394</v>
      </c>
      <c r="B164" s="260"/>
      <c r="C164" s="261">
        <f>1000*((('5. Fert. def. x usuario'!C146/100)*'Datos predeterminados'!C220:D220)+(('5. Fert. def. x usuario'!C148/100)*'Datos predeterminados'!C226:D226)+(('5. Fert. def. x usuario'!C150/100)*'Datos predeterminados'!C231:D231)+(('5. Fert. def. x usuario'!C154/100)*'Datos predeterminados'!C233:D233)+(('5. Fert. def. x usuario'!C155/100)*'Datos predeterminados'!C234:D234)+(('5. Fert. def. x usuario'!C156/100)*'Datos predeterminados'!C235:D235)+(('5. Fert. def. x usuario'!C159/100)*'Datos predeterminados'!C236:D236)+(('5. Fert. def. x usuario'!C160/100)*'Datos predeterminados'!C237:D237)+(('5. Fert. def. x usuario'!C161/100)*'Datos predeterminados'!C238:D238)+(('5. Fert. def. x usuario'!C162/100)*'Datos predeterminados'!C239:D239))</f>
        <v>0</v>
      </c>
      <c r="D164" s="276"/>
      <c r="E164" s="276"/>
      <c r="F164" s="276"/>
      <c r="G164" s="276"/>
      <c r="H164" s="276"/>
      <c r="I164" s="276"/>
      <c r="J164" s="276"/>
    </row>
    <row r="165" spans="1:10" s="324" customFormat="1" ht="15.75" thickBot="1" x14ac:dyDescent="0.3"/>
    <row r="166" spans="1:10" x14ac:dyDescent="0.25">
      <c r="A166" s="276"/>
      <c r="B166" s="276"/>
      <c r="C166" s="276"/>
      <c r="D166" s="276"/>
      <c r="E166" s="276"/>
      <c r="F166" s="276"/>
      <c r="G166" s="276"/>
      <c r="H166" s="276"/>
      <c r="I166" s="276"/>
      <c r="J166" s="276"/>
    </row>
    <row r="167" spans="1:10" x14ac:dyDescent="0.25">
      <c r="A167" s="276" t="s">
        <v>395</v>
      </c>
      <c r="B167" s="276"/>
      <c r="C167" s="186" t="s">
        <v>396</v>
      </c>
      <c r="D167" s="139"/>
      <c r="E167" s="276"/>
      <c r="F167" s="276"/>
      <c r="G167" s="276"/>
      <c r="H167" s="276"/>
      <c r="I167" s="276"/>
      <c r="J167" s="276"/>
    </row>
    <row r="168" spans="1:10" x14ac:dyDescent="0.25">
      <c r="A168" s="276"/>
      <c r="B168" s="276"/>
      <c r="C168" s="276"/>
      <c r="D168" s="276"/>
      <c r="E168" s="276"/>
      <c r="F168" s="276"/>
      <c r="G168" s="276"/>
      <c r="H168" s="276"/>
      <c r="I168" s="276"/>
      <c r="J168" s="139"/>
    </row>
    <row r="169" spans="1:10" ht="32.1" customHeight="1" x14ac:dyDescent="0.25">
      <c r="A169" s="275" t="s">
        <v>397</v>
      </c>
      <c r="B169" s="276"/>
      <c r="C169" s="276"/>
      <c r="D169" s="276"/>
      <c r="E169" s="457" t="s">
        <v>1066</v>
      </c>
      <c r="F169" s="458"/>
      <c r="G169" s="458"/>
      <c r="H169" s="458"/>
      <c r="I169" s="458"/>
      <c r="J169" s="458"/>
    </row>
    <row r="170" spans="1:10" x14ac:dyDescent="0.25">
      <c r="A170" s="276"/>
      <c r="B170" s="276"/>
      <c r="C170" s="276"/>
      <c r="D170" s="276"/>
      <c r="E170" s="276"/>
      <c r="F170" s="276"/>
      <c r="G170" s="276"/>
      <c r="H170" s="276"/>
      <c r="I170" s="276"/>
      <c r="J170" s="276"/>
    </row>
    <row r="171" spans="1:10" ht="30" x14ac:dyDescent="0.25">
      <c r="A171" s="276"/>
      <c r="B171" s="276"/>
      <c r="C171" s="276"/>
      <c r="D171" s="276"/>
      <c r="E171" s="256" t="s">
        <v>398</v>
      </c>
      <c r="F171" s="256" t="s">
        <v>399</v>
      </c>
      <c r="G171" s="256" t="s">
        <v>400</v>
      </c>
      <c r="H171" s="256" t="s">
        <v>401</v>
      </c>
      <c r="I171" s="256" t="s">
        <v>402</v>
      </c>
      <c r="J171" s="276"/>
    </row>
    <row r="172" spans="1:10" x14ac:dyDescent="0.25">
      <c r="A172" s="276" t="s">
        <v>403</v>
      </c>
      <c r="B172" s="276"/>
      <c r="C172" s="186"/>
      <c r="D172" s="276" t="s">
        <v>404</v>
      </c>
      <c r="E172" s="186"/>
      <c r="F172" s="186"/>
      <c r="G172" s="186"/>
      <c r="H172" s="186"/>
      <c r="I172" s="186"/>
      <c r="J172" s="257" t="str">
        <f>CONCATENATE(E172,F172,G172,H172,I172)</f>
        <v/>
      </c>
    </row>
    <row r="173" spans="1:10" ht="30" x14ac:dyDescent="0.25">
      <c r="A173" s="276"/>
      <c r="B173" s="276"/>
      <c r="C173" s="139"/>
      <c r="D173" s="276"/>
      <c r="E173" s="256" t="s">
        <v>405</v>
      </c>
      <c r="F173" s="256" t="s">
        <v>406</v>
      </c>
      <c r="G173" s="256" t="s">
        <v>407</v>
      </c>
      <c r="H173" s="13"/>
      <c r="I173" s="276"/>
      <c r="J173" s="276"/>
    </row>
    <row r="174" spans="1:10" x14ac:dyDescent="0.25">
      <c r="A174" s="276" t="s">
        <v>408</v>
      </c>
      <c r="B174" s="276"/>
      <c r="C174" s="186"/>
      <c r="D174" s="276" t="s">
        <v>409</v>
      </c>
      <c r="E174" s="186"/>
      <c r="F174" s="186"/>
      <c r="G174" s="186"/>
      <c r="H174" s="257" t="str">
        <f>CONCATENATE(E174,F174,G174)</f>
        <v/>
      </c>
      <c r="I174" s="258" t="str">
        <f>IF(H174&gt;"Y","WARNING","")</f>
        <v/>
      </c>
      <c r="J174" s="276"/>
    </row>
    <row r="175" spans="1:10" ht="45" x14ac:dyDescent="0.25">
      <c r="A175" s="276"/>
      <c r="B175" s="276"/>
      <c r="C175" s="139"/>
      <c r="D175" s="276"/>
      <c r="E175" s="256" t="s">
        <v>410</v>
      </c>
      <c r="F175" s="256" t="s">
        <v>411</v>
      </c>
      <c r="G175" s="276"/>
      <c r="H175" s="276"/>
      <c r="I175" s="276"/>
      <c r="J175" s="276"/>
    </row>
    <row r="176" spans="1:10" x14ac:dyDescent="0.25">
      <c r="A176" s="276" t="s">
        <v>412</v>
      </c>
      <c r="B176" s="276"/>
      <c r="C176" s="186"/>
      <c r="D176" s="276" t="s">
        <v>413</v>
      </c>
      <c r="E176" s="186"/>
      <c r="F176" s="186"/>
      <c r="G176" s="257" t="str">
        <f>CONCATENATE(E176,F176)</f>
        <v/>
      </c>
      <c r="H176" s="276" t="str">
        <f>IF(G176&gt;"Y","WARNING","")</f>
        <v/>
      </c>
      <c r="I176" s="276"/>
      <c r="J176" s="276"/>
    </row>
    <row r="177" spans="1:10" x14ac:dyDescent="0.25">
      <c r="A177" s="276"/>
      <c r="B177" s="276"/>
      <c r="C177" s="276"/>
      <c r="D177" s="276"/>
      <c r="E177" s="276"/>
      <c r="F177" s="276"/>
      <c r="G177" s="276"/>
      <c r="H177" s="276"/>
      <c r="I177" s="276"/>
      <c r="J177" s="276"/>
    </row>
    <row r="178" spans="1:10" x14ac:dyDescent="0.25">
      <c r="A178" s="275" t="s">
        <v>414</v>
      </c>
      <c r="B178" s="276"/>
      <c r="C178" s="276"/>
      <c r="D178" s="276"/>
      <c r="E178" s="259"/>
      <c r="F178" s="139"/>
      <c r="G178" s="139"/>
      <c r="H178" s="139"/>
      <c r="I178" s="139"/>
      <c r="J178" s="276"/>
    </row>
    <row r="179" spans="1:10" x14ac:dyDescent="0.25">
      <c r="A179" s="276"/>
      <c r="B179" s="276"/>
      <c r="C179" s="276"/>
      <c r="D179" s="276"/>
      <c r="E179" s="139"/>
      <c r="F179" s="139"/>
      <c r="G179" s="139"/>
      <c r="H179" s="139"/>
      <c r="I179" s="139"/>
      <c r="J179" s="276"/>
    </row>
    <row r="180" spans="1:10" x14ac:dyDescent="0.25">
      <c r="A180" s="276" t="s">
        <v>415</v>
      </c>
      <c r="B180" s="276"/>
      <c r="C180" s="186"/>
      <c r="D180" s="276" t="s">
        <v>416</v>
      </c>
      <c r="E180" s="259"/>
      <c r="F180" s="139"/>
      <c r="G180" s="139"/>
      <c r="H180" s="139"/>
      <c r="I180" s="139"/>
      <c r="J180" s="276"/>
    </row>
    <row r="181" spans="1:10" x14ac:dyDescent="0.25">
      <c r="A181" s="276" t="s">
        <v>417</v>
      </c>
      <c r="B181" s="276"/>
      <c r="C181" s="186"/>
      <c r="D181" s="276" t="s">
        <v>418</v>
      </c>
      <c r="E181" s="139"/>
      <c r="F181" s="139"/>
      <c r="G181" s="139"/>
      <c r="H181" s="139"/>
      <c r="I181" s="139"/>
      <c r="J181" s="276"/>
    </row>
    <row r="182" spans="1:10" x14ac:dyDescent="0.25">
      <c r="A182" s="276" t="s">
        <v>419</v>
      </c>
      <c r="B182" s="276"/>
      <c r="C182" s="186"/>
      <c r="D182" s="276" t="s">
        <v>420</v>
      </c>
      <c r="E182" s="259"/>
      <c r="F182" s="139"/>
      <c r="G182" s="139"/>
      <c r="H182" s="139"/>
      <c r="I182" s="139"/>
      <c r="J182" s="276"/>
    </row>
    <row r="183" spans="1:10" x14ac:dyDescent="0.25">
      <c r="A183" s="276"/>
      <c r="B183" s="276"/>
      <c r="C183" s="276"/>
      <c r="D183" s="276"/>
      <c r="E183" s="139"/>
      <c r="F183" s="139"/>
      <c r="G183" s="139"/>
      <c r="H183" s="139"/>
      <c r="I183" s="139"/>
      <c r="J183" s="276"/>
    </row>
    <row r="184" spans="1:10" x14ac:dyDescent="0.25">
      <c r="A184" s="275" t="s">
        <v>421</v>
      </c>
      <c r="B184" s="276"/>
      <c r="C184" s="276"/>
      <c r="D184" s="276"/>
      <c r="E184" s="259"/>
      <c r="F184" s="139"/>
      <c r="G184" s="139"/>
      <c r="H184" s="139"/>
      <c r="I184" s="139"/>
      <c r="J184" s="276"/>
    </row>
    <row r="185" spans="1:10" x14ac:dyDescent="0.25">
      <c r="A185" s="276" t="s">
        <v>422</v>
      </c>
      <c r="B185" s="276"/>
      <c r="C185" s="186"/>
      <c r="D185" s="276" t="s">
        <v>423</v>
      </c>
      <c r="E185" s="139"/>
      <c r="F185" s="139"/>
      <c r="G185" s="139"/>
      <c r="H185" s="139"/>
      <c r="I185" s="139"/>
      <c r="J185" s="276"/>
    </row>
    <row r="186" spans="1:10" x14ac:dyDescent="0.25">
      <c r="A186" s="276" t="s">
        <v>424</v>
      </c>
      <c r="B186" s="276"/>
      <c r="C186" s="186"/>
      <c r="D186" s="276" t="s">
        <v>425</v>
      </c>
      <c r="E186" s="259"/>
      <c r="F186" s="139"/>
      <c r="G186" s="139"/>
      <c r="H186" s="139"/>
      <c r="I186" s="139"/>
      <c r="J186" s="276"/>
    </row>
    <row r="187" spans="1:10" x14ac:dyDescent="0.25">
      <c r="A187" s="276" t="s">
        <v>426</v>
      </c>
      <c r="B187" s="276"/>
      <c r="C187" s="186"/>
      <c r="D187" s="276" t="s">
        <v>427</v>
      </c>
      <c r="E187" s="259"/>
      <c r="F187" s="139"/>
      <c r="G187" s="139"/>
      <c r="H187" s="139"/>
      <c r="I187" s="139"/>
      <c r="J187" s="276"/>
    </row>
    <row r="188" spans="1:10" x14ac:dyDescent="0.25">
      <c r="A188" s="276" t="s">
        <v>428</v>
      </c>
      <c r="B188" s="276"/>
      <c r="C188" s="186"/>
      <c r="D188" s="276" t="s">
        <v>429</v>
      </c>
      <c r="E188" s="139"/>
      <c r="F188" s="139"/>
      <c r="G188" s="139"/>
      <c r="H188" s="139"/>
      <c r="I188" s="139"/>
      <c r="J188" s="276"/>
    </row>
    <row r="189" spans="1:10" x14ac:dyDescent="0.25">
      <c r="A189" s="276"/>
      <c r="B189" s="276"/>
      <c r="C189" s="276"/>
      <c r="D189" s="276"/>
      <c r="E189" s="276"/>
      <c r="F189" s="276"/>
      <c r="G189" s="276"/>
      <c r="H189" s="276"/>
      <c r="I189" s="276"/>
      <c r="J189" s="276"/>
    </row>
    <row r="190" spans="1:10" x14ac:dyDescent="0.25">
      <c r="A190" s="423" t="s">
        <v>1067</v>
      </c>
      <c r="B190" s="260"/>
      <c r="C190" s="261">
        <f>1000*((('5. Fert. def. x usuario'!C172/100)*'Datos predeterminados'!C249:D249)+(('5. Fert. def. x usuario'!C174/100)*'Datos predeterminados'!C255:D255)+(('5. Fert. def. x usuario'!C176/100)*'Datos predeterminados'!C260:D260)+(('5. Fert. def. x usuario'!C180/100)*'Datos predeterminados'!C262:D262)+(('5. Fert. def. x usuario'!C181/100)*'Datos predeterminados'!C263:D263)+(('5. Fert. def. x usuario'!C182/100)*'Datos predeterminados'!C264:D264)+(('5. Fert. def. x usuario'!C185/100)*'Datos predeterminados'!C265:D265)+(('5. Fert. def. x usuario'!C186/100)*'Datos predeterminados'!C266:D266)+(('5. Fert. def. x usuario'!C187/100)*'Datos predeterminados'!C267:D267)+(('5. Fert. def. x usuario'!C188/100)*'Datos predeterminados'!C268:D268))</f>
        <v>0</v>
      </c>
      <c r="D190" s="276"/>
      <c r="E190" s="276"/>
      <c r="F190" s="276"/>
      <c r="G190" s="276"/>
      <c r="H190" s="276"/>
      <c r="I190" s="276"/>
      <c r="J190" s="276"/>
    </row>
    <row r="191" spans="1:10" s="324" customFormat="1" ht="15.75" thickBot="1" x14ac:dyDescent="0.3"/>
    <row r="192" spans="1:10" x14ac:dyDescent="0.25">
      <c r="A192" s="276"/>
      <c r="B192" s="276"/>
      <c r="C192" s="276"/>
      <c r="D192" s="276"/>
      <c r="E192" s="276"/>
      <c r="F192" s="276"/>
      <c r="G192" s="276"/>
      <c r="H192" s="276"/>
      <c r="I192" s="276"/>
      <c r="J192" s="276"/>
    </row>
    <row r="193" spans="1:10" x14ac:dyDescent="0.25">
      <c r="A193" s="276" t="s">
        <v>430</v>
      </c>
      <c r="B193" s="276"/>
      <c r="C193" s="186" t="s">
        <v>431</v>
      </c>
      <c r="D193" s="139"/>
      <c r="E193" s="276"/>
      <c r="F193" s="276"/>
      <c r="G193" s="276"/>
      <c r="H193" s="276"/>
      <c r="I193" s="276"/>
      <c r="J193" s="276"/>
    </row>
    <row r="194" spans="1:10" x14ac:dyDescent="0.25">
      <c r="A194" s="276"/>
      <c r="B194" s="276"/>
      <c r="C194" s="276"/>
      <c r="D194" s="276"/>
      <c r="E194" s="276"/>
      <c r="F194" s="276"/>
      <c r="G194" s="276"/>
      <c r="H194" s="276"/>
      <c r="I194" s="276"/>
      <c r="J194" s="139"/>
    </row>
    <row r="195" spans="1:10" ht="32.1" customHeight="1" x14ac:dyDescent="0.25">
      <c r="A195" s="275" t="s">
        <v>432</v>
      </c>
      <c r="B195" s="276"/>
      <c r="C195" s="276"/>
      <c r="D195" s="276"/>
      <c r="E195" s="457" t="s">
        <v>1066</v>
      </c>
      <c r="F195" s="458"/>
      <c r="G195" s="458"/>
      <c r="H195" s="458"/>
      <c r="I195" s="458"/>
      <c r="J195" s="458"/>
    </row>
    <row r="196" spans="1:10" x14ac:dyDescent="0.25">
      <c r="A196" s="276"/>
      <c r="B196" s="276"/>
      <c r="C196" s="276"/>
      <c r="D196" s="276"/>
      <c r="E196" s="276"/>
      <c r="F196" s="276"/>
      <c r="G196" s="276"/>
      <c r="H196" s="276"/>
      <c r="I196" s="276"/>
      <c r="J196" s="276"/>
    </row>
    <row r="197" spans="1:10" ht="30" x14ac:dyDescent="0.25">
      <c r="A197" s="276"/>
      <c r="B197" s="276"/>
      <c r="C197" s="276"/>
      <c r="D197" s="276"/>
      <c r="E197" s="256" t="s">
        <v>433</v>
      </c>
      <c r="F197" s="256" t="s">
        <v>434</v>
      </c>
      <c r="G197" s="256" t="s">
        <v>435</v>
      </c>
      <c r="H197" s="256" t="s">
        <v>436</v>
      </c>
      <c r="I197" s="256" t="s">
        <v>437</v>
      </c>
      <c r="J197" s="276"/>
    </row>
    <row r="198" spans="1:10" x14ac:dyDescent="0.25">
      <c r="A198" s="276" t="s">
        <v>438</v>
      </c>
      <c r="B198" s="276"/>
      <c r="C198" s="186"/>
      <c r="D198" s="276" t="s">
        <v>439</v>
      </c>
      <c r="E198" s="186"/>
      <c r="F198" s="186"/>
      <c r="G198" s="186"/>
      <c r="H198" s="186"/>
      <c r="I198" s="186"/>
      <c r="J198" s="257" t="str">
        <f>CONCATENATE(E198,F198,G198,H198,I198)</f>
        <v/>
      </c>
    </row>
    <row r="199" spans="1:10" ht="30" x14ac:dyDescent="0.25">
      <c r="A199" s="276"/>
      <c r="B199" s="276"/>
      <c r="C199" s="139"/>
      <c r="D199" s="276"/>
      <c r="E199" s="256" t="s">
        <v>440</v>
      </c>
      <c r="F199" s="256" t="s">
        <v>441</v>
      </c>
      <c r="G199" s="256" t="s">
        <v>442</v>
      </c>
      <c r="H199" s="13"/>
      <c r="I199" s="276"/>
      <c r="J199" s="276"/>
    </row>
    <row r="200" spans="1:10" x14ac:dyDescent="0.25">
      <c r="A200" s="276" t="s">
        <v>443</v>
      </c>
      <c r="B200" s="276"/>
      <c r="C200" s="186"/>
      <c r="D200" s="276" t="s">
        <v>444</v>
      </c>
      <c r="E200" s="186"/>
      <c r="F200" s="186"/>
      <c r="G200" s="186"/>
      <c r="H200" s="257" t="str">
        <f>CONCATENATE(E200,F200,G200)</f>
        <v/>
      </c>
      <c r="I200" s="258" t="str">
        <f>IF(H200&gt;"Y","WARNING","")</f>
        <v/>
      </c>
      <c r="J200" s="276"/>
    </row>
    <row r="201" spans="1:10" ht="45" x14ac:dyDescent="0.25">
      <c r="A201" s="276"/>
      <c r="B201" s="276"/>
      <c r="C201" s="139"/>
      <c r="D201" s="276"/>
      <c r="E201" s="256" t="s">
        <v>445</v>
      </c>
      <c r="F201" s="256" t="s">
        <v>446</v>
      </c>
      <c r="G201" s="276"/>
      <c r="H201" s="276"/>
      <c r="I201" s="276"/>
      <c r="J201" s="276"/>
    </row>
    <row r="202" spans="1:10" x14ac:dyDescent="0.25">
      <c r="A202" s="276" t="s">
        <v>447</v>
      </c>
      <c r="B202" s="276"/>
      <c r="C202" s="186"/>
      <c r="D202" s="276" t="s">
        <v>448</v>
      </c>
      <c r="E202" s="186"/>
      <c r="F202" s="186"/>
      <c r="G202" s="257" t="str">
        <f>CONCATENATE(E202,F202)</f>
        <v/>
      </c>
      <c r="H202" s="276" t="str">
        <f>IF(G202&gt;"Y","WARNING","")</f>
        <v/>
      </c>
      <c r="I202" s="276"/>
      <c r="J202" s="276"/>
    </row>
    <row r="203" spans="1:10" x14ac:dyDescent="0.25">
      <c r="A203" s="276"/>
      <c r="B203" s="276"/>
      <c r="C203" s="276"/>
      <c r="D203" s="276"/>
      <c r="E203" s="276"/>
      <c r="F203" s="276"/>
      <c r="G203" s="276"/>
      <c r="H203" s="276"/>
      <c r="I203" s="276"/>
      <c r="J203" s="276"/>
    </row>
    <row r="204" spans="1:10" x14ac:dyDescent="0.25">
      <c r="A204" s="275" t="s">
        <v>449</v>
      </c>
      <c r="B204" s="276"/>
      <c r="C204" s="276"/>
      <c r="D204" s="276"/>
      <c r="E204" s="259"/>
      <c r="F204" s="139"/>
      <c r="G204" s="139"/>
      <c r="H204" s="139"/>
      <c r="I204" s="139"/>
      <c r="J204" s="276"/>
    </row>
    <row r="205" spans="1:10" x14ac:dyDescent="0.25">
      <c r="A205" s="276"/>
      <c r="B205" s="276"/>
      <c r="C205" s="276"/>
      <c r="D205" s="276"/>
      <c r="E205" s="139"/>
      <c r="F205" s="139"/>
      <c r="G205" s="139"/>
      <c r="H205" s="139"/>
      <c r="I205" s="139"/>
      <c r="J205" s="276"/>
    </row>
    <row r="206" spans="1:10" x14ac:dyDescent="0.25">
      <c r="A206" s="276" t="s">
        <v>450</v>
      </c>
      <c r="B206" s="276"/>
      <c r="C206" s="186"/>
      <c r="D206" s="276" t="s">
        <v>451</v>
      </c>
      <c r="E206" s="259"/>
      <c r="F206" s="139"/>
      <c r="G206" s="139"/>
      <c r="H206" s="139"/>
      <c r="I206" s="139"/>
      <c r="J206" s="276"/>
    </row>
    <row r="207" spans="1:10" x14ac:dyDescent="0.25">
      <c r="A207" s="276" t="s">
        <v>452</v>
      </c>
      <c r="B207" s="276"/>
      <c r="C207" s="186"/>
      <c r="D207" s="276" t="s">
        <v>453</v>
      </c>
      <c r="E207" s="139"/>
      <c r="F207" s="139"/>
      <c r="G207" s="139"/>
      <c r="H207" s="139"/>
      <c r="I207" s="139"/>
      <c r="J207" s="276"/>
    </row>
    <row r="208" spans="1:10" x14ac:dyDescent="0.25">
      <c r="A208" s="276" t="s">
        <v>454</v>
      </c>
      <c r="B208" s="276"/>
      <c r="C208" s="186"/>
      <c r="D208" s="276" t="s">
        <v>455</v>
      </c>
      <c r="E208" s="259"/>
      <c r="F208" s="139"/>
      <c r="G208" s="139"/>
      <c r="H208" s="139"/>
      <c r="I208" s="139"/>
      <c r="J208" s="276"/>
    </row>
    <row r="209" spans="1:10" x14ac:dyDescent="0.25">
      <c r="A209" s="276"/>
      <c r="B209" s="276"/>
      <c r="C209" s="276"/>
      <c r="D209" s="276"/>
      <c r="E209" s="139"/>
      <c r="F209" s="139"/>
      <c r="G209" s="139"/>
      <c r="H209" s="139"/>
      <c r="I209" s="139"/>
      <c r="J209" s="276"/>
    </row>
    <row r="210" spans="1:10" x14ac:dyDescent="0.25">
      <c r="A210" s="275" t="s">
        <v>456</v>
      </c>
      <c r="B210" s="276"/>
      <c r="C210" s="276"/>
      <c r="D210" s="276"/>
      <c r="E210" s="259"/>
      <c r="F210" s="139"/>
      <c r="G210" s="139"/>
      <c r="H210" s="139"/>
      <c r="I210" s="139"/>
      <c r="J210" s="276"/>
    </row>
    <row r="211" spans="1:10" x14ac:dyDescent="0.25">
      <c r="A211" s="276" t="s">
        <v>457</v>
      </c>
      <c r="B211" s="276"/>
      <c r="C211" s="186"/>
      <c r="D211" s="276" t="s">
        <v>458</v>
      </c>
      <c r="E211" s="139"/>
      <c r="F211" s="139"/>
      <c r="G211" s="139"/>
      <c r="H211" s="139"/>
      <c r="I211" s="139"/>
      <c r="J211" s="276"/>
    </row>
    <row r="212" spans="1:10" x14ac:dyDescent="0.25">
      <c r="A212" s="276" t="s">
        <v>459</v>
      </c>
      <c r="B212" s="276"/>
      <c r="C212" s="186"/>
      <c r="D212" s="276" t="s">
        <v>460</v>
      </c>
      <c r="E212" s="259"/>
      <c r="F212" s="139"/>
      <c r="G212" s="139"/>
      <c r="H212" s="139"/>
      <c r="I212" s="139"/>
      <c r="J212" s="276"/>
    </row>
    <row r="213" spans="1:10" x14ac:dyDescent="0.25">
      <c r="A213" s="276" t="s">
        <v>461</v>
      </c>
      <c r="B213" s="276"/>
      <c r="C213" s="186"/>
      <c r="D213" s="276" t="s">
        <v>462</v>
      </c>
      <c r="E213" s="259"/>
      <c r="F213" s="139"/>
      <c r="G213" s="139"/>
      <c r="H213" s="139"/>
      <c r="I213" s="139"/>
      <c r="J213" s="276"/>
    </row>
    <row r="214" spans="1:10" x14ac:dyDescent="0.25">
      <c r="A214" s="276" t="s">
        <v>463</v>
      </c>
      <c r="B214" s="276"/>
      <c r="C214" s="186"/>
      <c r="D214" s="276" t="s">
        <v>464</v>
      </c>
      <c r="E214" s="139"/>
      <c r="F214" s="139"/>
      <c r="G214" s="139"/>
      <c r="H214" s="139"/>
      <c r="I214" s="139"/>
      <c r="J214" s="276"/>
    </row>
    <row r="215" spans="1:10" x14ac:dyDescent="0.25">
      <c r="A215" s="276"/>
      <c r="B215" s="276"/>
      <c r="C215" s="276"/>
      <c r="D215" s="276"/>
      <c r="E215" s="276"/>
      <c r="F215" s="276"/>
      <c r="G215" s="276"/>
      <c r="H215" s="276"/>
      <c r="I215" s="276"/>
      <c r="J215" s="276"/>
    </row>
    <row r="216" spans="1:10" x14ac:dyDescent="0.25">
      <c r="A216" s="423" t="s">
        <v>1067</v>
      </c>
      <c r="B216" s="260"/>
      <c r="C216" s="261">
        <f>1000*((('5. Fert. def. x usuario'!C198/100)*'Datos predeterminados'!C278:D278)+(('5. Fert. def. x usuario'!C200/100)*'Datos predeterminados'!C284:D284)+(('5. Fert. def. x usuario'!C202/100)*'Datos predeterminados'!C289:D289)+(('5. Fert. def. x usuario'!C206/100)*'Datos predeterminados'!C291:D291)+(('5. Fert. def. x usuario'!C207/100)*'Datos predeterminados'!C292:D292)+(('5. Fert. def. x usuario'!C208/100)*'Datos predeterminados'!C293:D293)+(('5. Fert. def. x usuario'!C211/100)*'Datos predeterminados'!C294:D294)+(('5. Fert. def. x usuario'!C212/100)*'Datos predeterminados'!C295:D295)+(('5. Fert. def. x usuario'!C213/100)*'Datos predeterminados'!C296:D296)+(('5. Fert. def. x usuario'!C214/100)*'Datos predeterminados'!C297:D297))</f>
        <v>0</v>
      </c>
      <c r="D216" s="276"/>
      <c r="E216" s="276"/>
      <c r="F216" s="276"/>
      <c r="G216" s="276"/>
      <c r="H216" s="276"/>
      <c r="I216" s="276"/>
      <c r="J216" s="276"/>
    </row>
    <row r="217" spans="1:10" s="324" customFormat="1" ht="15.75" thickBot="1" x14ac:dyDescent="0.3"/>
    <row r="218" spans="1:10" x14ac:dyDescent="0.25">
      <c r="A218" s="276"/>
      <c r="B218" s="276"/>
      <c r="C218" s="276"/>
      <c r="D218" s="276"/>
      <c r="E218" s="276"/>
      <c r="F218" s="276"/>
      <c r="G218" s="276"/>
      <c r="H218" s="276"/>
      <c r="I218" s="276"/>
      <c r="J218" s="276"/>
    </row>
    <row r="219" spans="1:10" x14ac:dyDescent="0.25">
      <c r="A219" s="276" t="s">
        <v>465</v>
      </c>
      <c r="B219" s="276"/>
      <c r="C219" s="186" t="s">
        <v>466</v>
      </c>
      <c r="D219" s="139"/>
      <c r="E219" s="276"/>
      <c r="F219" s="276"/>
      <c r="G219" s="276"/>
      <c r="H219" s="276"/>
      <c r="I219" s="276"/>
      <c r="J219" s="276"/>
    </row>
    <row r="220" spans="1:10" x14ac:dyDescent="0.25">
      <c r="A220" s="276"/>
      <c r="B220" s="276"/>
      <c r="C220" s="276"/>
      <c r="D220" s="276"/>
      <c r="E220" s="276"/>
      <c r="F220" s="276"/>
      <c r="G220" s="276"/>
      <c r="H220" s="276"/>
      <c r="I220" s="276"/>
      <c r="J220" s="139"/>
    </row>
    <row r="221" spans="1:10" ht="32.1" customHeight="1" x14ac:dyDescent="0.25">
      <c r="A221" s="275" t="s">
        <v>467</v>
      </c>
      <c r="B221" s="276"/>
      <c r="C221" s="276"/>
      <c r="D221" s="276"/>
      <c r="E221" s="457" t="s">
        <v>1066</v>
      </c>
      <c r="F221" s="458"/>
      <c r="G221" s="458"/>
      <c r="H221" s="458"/>
      <c r="I221" s="458"/>
      <c r="J221" s="458"/>
    </row>
    <row r="222" spans="1:10" x14ac:dyDescent="0.25">
      <c r="A222" s="276"/>
      <c r="B222" s="276"/>
      <c r="C222" s="276"/>
      <c r="D222" s="276"/>
      <c r="E222" s="276"/>
      <c r="F222" s="276"/>
      <c r="G222" s="276"/>
      <c r="H222" s="276"/>
      <c r="I222" s="276"/>
      <c r="J222" s="276"/>
    </row>
    <row r="223" spans="1:10" ht="30" x14ac:dyDescent="0.25">
      <c r="A223" s="276"/>
      <c r="B223" s="276"/>
      <c r="C223" s="276"/>
      <c r="D223" s="276"/>
      <c r="E223" s="256" t="s">
        <v>468</v>
      </c>
      <c r="F223" s="256" t="s">
        <v>469</v>
      </c>
      <c r="G223" s="256" t="s">
        <v>470</v>
      </c>
      <c r="H223" s="256" t="s">
        <v>471</v>
      </c>
      <c r="I223" s="256" t="s">
        <v>472</v>
      </c>
      <c r="J223" s="276"/>
    </row>
    <row r="224" spans="1:10" x14ac:dyDescent="0.25">
      <c r="A224" s="276" t="s">
        <v>473</v>
      </c>
      <c r="B224" s="276"/>
      <c r="C224" s="186"/>
      <c r="D224" s="276" t="s">
        <v>474</v>
      </c>
      <c r="E224" s="186"/>
      <c r="F224" s="186"/>
      <c r="G224" s="186"/>
      <c r="H224" s="186"/>
      <c r="I224" s="186"/>
      <c r="J224" s="257" t="str">
        <f>CONCATENATE(E224,F224,G224,H224,I224)</f>
        <v/>
      </c>
    </row>
    <row r="225" spans="1:10" ht="30" x14ac:dyDescent="0.25">
      <c r="A225" s="276"/>
      <c r="B225" s="276"/>
      <c r="C225" s="139"/>
      <c r="D225" s="276"/>
      <c r="E225" s="256" t="s">
        <v>475</v>
      </c>
      <c r="F225" s="256" t="s">
        <v>476</v>
      </c>
      <c r="G225" s="256" t="s">
        <v>477</v>
      </c>
      <c r="H225" s="13"/>
      <c r="I225" s="276"/>
      <c r="J225" s="276"/>
    </row>
    <row r="226" spans="1:10" x14ac:dyDescent="0.25">
      <c r="A226" s="276" t="s">
        <v>478</v>
      </c>
      <c r="B226" s="276"/>
      <c r="C226" s="186"/>
      <c r="D226" s="276" t="s">
        <v>479</v>
      </c>
      <c r="E226" s="186"/>
      <c r="F226" s="186"/>
      <c r="G226" s="186"/>
      <c r="H226" s="257" t="str">
        <f>CONCATENATE(E226,F226,G226)</f>
        <v/>
      </c>
      <c r="I226" s="258" t="str">
        <f>IF(H226&gt;"Y","WARNING","")</f>
        <v/>
      </c>
      <c r="J226" s="276"/>
    </row>
    <row r="227" spans="1:10" ht="45" x14ac:dyDescent="0.25">
      <c r="A227" s="276"/>
      <c r="B227" s="276"/>
      <c r="C227" s="139"/>
      <c r="D227" s="276"/>
      <c r="E227" s="256" t="s">
        <v>480</v>
      </c>
      <c r="F227" s="256" t="s">
        <v>481</v>
      </c>
      <c r="G227" s="276"/>
      <c r="H227" s="276"/>
      <c r="I227" s="276"/>
      <c r="J227" s="276"/>
    </row>
    <row r="228" spans="1:10" x14ac:dyDescent="0.25">
      <c r="A228" s="276" t="s">
        <v>482</v>
      </c>
      <c r="B228" s="276"/>
      <c r="C228" s="186"/>
      <c r="D228" s="276" t="s">
        <v>483</v>
      </c>
      <c r="E228" s="186"/>
      <c r="F228" s="186"/>
      <c r="G228" s="257" t="str">
        <f>CONCATENATE(E228,F228)</f>
        <v/>
      </c>
      <c r="H228" s="276" t="str">
        <f>IF(G228&gt;"Y","WARNING","")</f>
        <v/>
      </c>
      <c r="I228" s="276"/>
      <c r="J228" s="276"/>
    </row>
    <row r="229" spans="1:10" x14ac:dyDescent="0.25">
      <c r="A229" s="276"/>
      <c r="B229" s="276"/>
      <c r="C229" s="276"/>
      <c r="D229" s="276"/>
      <c r="E229" s="276"/>
      <c r="F229" s="276"/>
      <c r="G229" s="276"/>
      <c r="H229" s="276"/>
      <c r="I229" s="276"/>
      <c r="J229" s="276"/>
    </row>
    <row r="230" spans="1:10" x14ac:dyDescent="0.25">
      <c r="A230" s="275" t="s">
        <v>484</v>
      </c>
      <c r="B230" s="276"/>
      <c r="C230" s="276"/>
      <c r="D230" s="276"/>
      <c r="E230" s="259"/>
      <c r="F230" s="139"/>
      <c r="G230" s="139"/>
      <c r="H230" s="139"/>
      <c r="I230" s="139"/>
      <c r="J230" s="276"/>
    </row>
    <row r="231" spans="1:10" x14ac:dyDescent="0.25">
      <c r="A231" s="276"/>
      <c r="B231" s="276"/>
      <c r="C231" s="276"/>
      <c r="D231" s="276"/>
      <c r="E231" s="139"/>
      <c r="F231" s="139"/>
      <c r="G231" s="139"/>
      <c r="H231" s="139"/>
      <c r="I231" s="139"/>
      <c r="J231" s="276"/>
    </row>
    <row r="232" spans="1:10" x14ac:dyDescent="0.25">
      <c r="A232" s="276" t="s">
        <v>485</v>
      </c>
      <c r="B232" s="276"/>
      <c r="C232" s="186"/>
      <c r="D232" s="276" t="s">
        <v>486</v>
      </c>
      <c r="E232" s="259"/>
      <c r="F232" s="139"/>
      <c r="G232" s="139"/>
      <c r="H232" s="139"/>
      <c r="I232" s="139"/>
      <c r="J232" s="276"/>
    </row>
    <row r="233" spans="1:10" x14ac:dyDescent="0.25">
      <c r="A233" s="276" t="s">
        <v>487</v>
      </c>
      <c r="B233" s="276"/>
      <c r="C233" s="186"/>
      <c r="D233" s="276" t="s">
        <v>488</v>
      </c>
      <c r="E233" s="139"/>
      <c r="F233" s="139"/>
      <c r="G233" s="139"/>
      <c r="H233" s="139"/>
      <c r="I233" s="139"/>
      <c r="J233" s="276"/>
    </row>
    <row r="234" spans="1:10" x14ac:dyDescent="0.25">
      <c r="A234" s="276" t="s">
        <v>489</v>
      </c>
      <c r="B234" s="276"/>
      <c r="C234" s="186"/>
      <c r="D234" s="276" t="s">
        <v>490</v>
      </c>
      <c r="E234" s="259"/>
      <c r="F234" s="139"/>
      <c r="G234" s="139"/>
      <c r="H234" s="139"/>
      <c r="I234" s="139"/>
      <c r="J234" s="276"/>
    </row>
    <row r="235" spans="1:10" x14ac:dyDescent="0.25">
      <c r="A235" s="276"/>
      <c r="B235" s="276"/>
      <c r="C235" s="276"/>
      <c r="D235" s="276"/>
      <c r="E235" s="139"/>
      <c r="F235" s="139"/>
      <c r="G235" s="139"/>
      <c r="H235" s="139"/>
      <c r="I235" s="139"/>
      <c r="J235" s="276"/>
    </row>
    <row r="236" spans="1:10" x14ac:dyDescent="0.25">
      <c r="A236" s="275" t="s">
        <v>491</v>
      </c>
      <c r="B236" s="276"/>
      <c r="C236" s="276"/>
      <c r="D236" s="276"/>
      <c r="E236" s="259"/>
      <c r="F236" s="139"/>
      <c r="G236" s="139"/>
      <c r="H236" s="139"/>
      <c r="I236" s="139"/>
      <c r="J236" s="276"/>
    </row>
    <row r="237" spans="1:10" x14ac:dyDescent="0.25">
      <c r="A237" s="276" t="s">
        <v>492</v>
      </c>
      <c r="B237" s="276"/>
      <c r="C237" s="186"/>
      <c r="D237" s="276" t="s">
        <v>493</v>
      </c>
      <c r="E237" s="139"/>
      <c r="F237" s="139"/>
      <c r="G237" s="139"/>
      <c r="H237" s="139"/>
      <c r="I237" s="139"/>
      <c r="J237" s="276"/>
    </row>
    <row r="238" spans="1:10" x14ac:dyDescent="0.25">
      <c r="A238" s="276" t="s">
        <v>494</v>
      </c>
      <c r="B238" s="276"/>
      <c r="C238" s="186"/>
      <c r="D238" s="276" t="s">
        <v>495</v>
      </c>
      <c r="E238" s="259"/>
      <c r="F238" s="139"/>
      <c r="G238" s="139"/>
      <c r="H238" s="139"/>
      <c r="I238" s="139"/>
      <c r="J238" s="276"/>
    </row>
    <row r="239" spans="1:10" x14ac:dyDescent="0.25">
      <c r="A239" s="276" t="s">
        <v>496</v>
      </c>
      <c r="B239" s="276"/>
      <c r="C239" s="186"/>
      <c r="D239" s="276" t="s">
        <v>497</v>
      </c>
      <c r="E239" s="259"/>
      <c r="F239" s="139"/>
      <c r="G239" s="139"/>
      <c r="H239" s="139"/>
      <c r="I239" s="139"/>
      <c r="J239" s="276"/>
    </row>
    <row r="240" spans="1:10" x14ac:dyDescent="0.25">
      <c r="A240" s="276" t="s">
        <v>498</v>
      </c>
      <c r="B240" s="276"/>
      <c r="C240" s="186"/>
      <c r="D240" s="276" t="s">
        <v>499</v>
      </c>
      <c r="E240" s="139"/>
      <c r="F240" s="139"/>
      <c r="G240" s="139"/>
      <c r="H240" s="139"/>
      <c r="I240" s="139"/>
      <c r="J240" s="276"/>
    </row>
    <row r="241" spans="1:10" x14ac:dyDescent="0.25">
      <c r="A241" s="276"/>
      <c r="B241" s="276"/>
      <c r="C241" s="276"/>
      <c r="D241" s="276"/>
      <c r="E241" s="276"/>
      <c r="F241" s="276"/>
      <c r="G241" s="276"/>
      <c r="H241" s="276"/>
      <c r="I241" s="276"/>
      <c r="J241" s="276"/>
    </row>
    <row r="242" spans="1:10" x14ac:dyDescent="0.25">
      <c r="A242" s="423" t="s">
        <v>1067</v>
      </c>
      <c r="B242" s="260"/>
      <c r="C242" s="261">
        <f>1000*((('5. Fert. def. x usuario'!C224/100)*'Datos predeterminados'!C307:D307)+(('5. Fert. def. x usuario'!C226/100)*'Datos predeterminados'!C313:D313)+(('5. Fert. def. x usuario'!C228/100)*'Datos predeterminados'!C318:D318)+(('5. Fert. def. x usuario'!C232/100)*'Datos predeterminados'!C320:D320)+(('5. Fert. def. x usuario'!C233/100)*'Datos predeterminados'!C321:D321)+(('5. Fert. def. x usuario'!C234/100)*'Datos predeterminados'!C322:D322)+(('5. Fert. def. x usuario'!C237/100)*'Datos predeterminados'!C323:D323)+(('5. Fert. def. x usuario'!C238/100)*'Datos predeterminados'!C324:D324)+(('5. Fert. def. x usuario'!C239/100)*'Datos predeterminados'!C325:D325)+(('5. Fert. def. x usuario'!C240/100)*'Datos predeterminados'!C326:D326))</f>
        <v>0</v>
      </c>
      <c r="D242" s="276"/>
      <c r="E242" s="276"/>
      <c r="F242" s="276"/>
      <c r="G242" s="276"/>
      <c r="H242" s="276"/>
      <c r="I242" s="276"/>
      <c r="J242" s="276"/>
    </row>
    <row r="243" spans="1:10" s="324" customFormat="1" ht="15.75" thickBot="1" x14ac:dyDescent="0.3"/>
    <row r="244" spans="1:10" x14ac:dyDescent="0.25">
      <c r="A244" s="276"/>
      <c r="B244" s="276"/>
      <c r="C244" s="276"/>
      <c r="D244" s="276"/>
      <c r="E244" s="276"/>
      <c r="F244" s="276"/>
      <c r="G244" s="276"/>
      <c r="H244" s="276"/>
      <c r="I244" s="276"/>
      <c r="J244" s="276"/>
    </row>
    <row r="245" spans="1:10" x14ac:dyDescent="0.25">
      <c r="A245" s="276" t="s">
        <v>500</v>
      </c>
      <c r="B245" s="276"/>
      <c r="C245" s="186" t="s">
        <v>501</v>
      </c>
      <c r="D245" s="139"/>
      <c r="E245" s="276"/>
      <c r="F245" s="276"/>
      <c r="G245" s="276"/>
      <c r="H245" s="276"/>
      <c r="I245" s="276"/>
      <c r="J245" s="276"/>
    </row>
    <row r="246" spans="1:10" x14ac:dyDescent="0.25">
      <c r="A246" s="276"/>
      <c r="B246" s="276"/>
      <c r="C246" s="276"/>
      <c r="D246" s="276"/>
      <c r="E246" s="276"/>
      <c r="F246" s="276"/>
      <c r="G246" s="276"/>
      <c r="H246" s="276"/>
      <c r="I246" s="276"/>
      <c r="J246" s="139"/>
    </row>
    <row r="247" spans="1:10" ht="32.1" customHeight="1" x14ac:dyDescent="0.25">
      <c r="A247" s="275" t="s">
        <v>502</v>
      </c>
      <c r="B247" s="276"/>
      <c r="C247" s="276"/>
      <c r="D247" s="276"/>
      <c r="E247" s="457" t="s">
        <v>1066</v>
      </c>
      <c r="F247" s="458"/>
      <c r="G247" s="458"/>
      <c r="H247" s="458"/>
      <c r="I247" s="458"/>
      <c r="J247" s="458"/>
    </row>
    <row r="248" spans="1:10" x14ac:dyDescent="0.25">
      <c r="A248" s="276"/>
      <c r="B248" s="276"/>
      <c r="C248" s="276"/>
      <c r="D248" s="276"/>
      <c r="E248" s="276"/>
      <c r="F248" s="276"/>
      <c r="G248" s="276"/>
      <c r="H248" s="276"/>
      <c r="I248" s="276"/>
      <c r="J248" s="276"/>
    </row>
    <row r="249" spans="1:10" ht="30" x14ac:dyDescent="0.25">
      <c r="A249" s="276"/>
      <c r="B249" s="276"/>
      <c r="C249" s="276"/>
      <c r="D249" s="276"/>
      <c r="E249" s="256" t="s">
        <v>503</v>
      </c>
      <c r="F249" s="256" t="s">
        <v>504</v>
      </c>
      <c r="G249" s="256" t="s">
        <v>505</v>
      </c>
      <c r="H249" s="256" t="s">
        <v>506</v>
      </c>
      <c r="I249" s="256" t="s">
        <v>507</v>
      </c>
      <c r="J249" s="276"/>
    </row>
    <row r="250" spans="1:10" x14ac:dyDescent="0.25">
      <c r="A250" s="276" t="s">
        <v>508</v>
      </c>
      <c r="B250" s="276"/>
      <c r="C250" s="186"/>
      <c r="D250" s="276" t="s">
        <v>509</v>
      </c>
      <c r="E250" s="186"/>
      <c r="F250" s="186"/>
      <c r="G250" s="186"/>
      <c r="H250" s="186"/>
      <c r="I250" s="186"/>
      <c r="J250" s="257" t="str">
        <f>CONCATENATE(E250,F250,G250,H250,I250)</f>
        <v/>
      </c>
    </row>
    <row r="251" spans="1:10" ht="30" x14ac:dyDescent="0.25">
      <c r="A251" s="276"/>
      <c r="B251" s="276"/>
      <c r="C251" s="139"/>
      <c r="D251" s="276"/>
      <c r="E251" s="256" t="s">
        <v>510</v>
      </c>
      <c r="F251" s="256" t="s">
        <v>511</v>
      </c>
      <c r="G251" s="256" t="s">
        <v>512</v>
      </c>
      <c r="H251" s="13"/>
      <c r="I251" s="276"/>
      <c r="J251" s="276"/>
    </row>
    <row r="252" spans="1:10" x14ac:dyDescent="0.25">
      <c r="A252" s="276" t="s">
        <v>513</v>
      </c>
      <c r="B252" s="276"/>
      <c r="C252" s="186"/>
      <c r="D252" s="276" t="s">
        <v>514</v>
      </c>
      <c r="E252" s="186"/>
      <c r="F252" s="186"/>
      <c r="G252" s="186"/>
      <c r="H252" s="257" t="str">
        <f>CONCATENATE(E252,F252,G252)</f>
        <v/>
      </c>
      <c r="I252" s="258" t="str">
        <f>IF(H252&gt;"Y","WARNING","")</f>
        <v/>
      </c>
      <c r="J252" s="276"/>
    </row>
    <row r="253" spans="1:10" ht="45" x14ac:dyDescent="0.25">
      <c r="A253" s="276"/>
      <c r="B253" s="276"/>
      <c r="C253" s="139"/>
      <c r="D253" s="276"/>
      <c r="E253" s="256" t="s">
        <v>515</v>
      </c>
      <c r="F253" s="256" t="s">
        <v>516</v>
      </c>
      <c r="G253" s="276"/>
      <c r="H253" s="276"/>
      <c r="I253" s="276"/>
      <c r="J253" s="276"/>
    </row>
    <row r="254" spans="1:10" x14ac:dyDescent="0.25">
      <c r="A254" s="276" t="s">
        <v>517</v>
      </c>
      <c r="B254" s="276"/>
      <c r="C254" s="186"/>
      <c r="D254" s="276" t="s">
        <v>518</v>
      </c>
      <c r="E254" s="186"/>
      <c r="F254" s="186"/>
      <c r="G254" s="257" t="str">
        <f>CONCATENATE(E254,F254)</f>
        <v/>
      </c>
      <c r="H254" s="276" t="str">
        <f>IF(G254&gt;"Y","WARNING","")</f>
        <v/>
      </c>
      <c r="I254" s="276"/>
      <c r="J254" s="276"/>
    </row>
    <row r="255" spans="1:10" x14ac:dyDescent="0.25">
      <c r="A255" s="276"/>
      <c r="B255" s="276"/>
      <c r="C255" s="276"/>
      <c r="D255" s="276"/>
      <c r="E255" s="276"/>
      <c r="F255" s="276"/>
      <c r="G255" s="276"/>
      <c r="H255" s="276"/>
      <c r="I255" s="276"/>
      <c r="J255" s="276"/>
    </row>
    <row r="256" spans="1:10" x14ac:dyDescent="0.25">
      <c r="A256" s="275" t="s">
        <v>519</v>
      </c>
      <c r="B256" s="276"/>
      <c r="C256" s="276"/>
      <c r="D256" s="276"/>
      <c r="E256" s="259"/>
      <c r="F256" s="139"/>
      <c r="G256" s="139"/>
      <c r="H256" s="139"/>
      <c r="I256" s="139"/>
      <c r="J256" s="276"/>
    </row>
    <row r="257" spans="1:10" x14ac:dyDescent="0.25">
      <c r="A257" s="276"/>
      <c r="B257" s="276"/>
      <c r="C257" s="276"/>
      <c r="D257" s="276"/>
      <c r="E257" s="139"/>
      <c r="F257" s="139"/>
      <c r="G257" s="139"/>
      <c r="H257" s="139"/>
      <c r="I257" s="139"/>
      <c r="J257" s="276"/>
    </row>
    <row r="258" spans="1:10" x14ac:dyDescent="0.25">
      <c r="A258" s="276" t="s">
        <v>520</v>
      </c>
      <c r="B258" s="276"/>
      <c r="C258" s="186"/>
      <c r="D258" s="276" t="s">
        <v>521</v>
      </c>
      <c r="E258" s="259"/>
      <c r="F258" s="139"/>
      <c r="G258" s="139"/>
      <c r="H258" s="139"/>
      <c r="I258" s="139"/>
      <c r="J258" s="276"/>
    </row>
    <row r="259" spans="1:10" x14ac:dyDescent="0.25">
      <c r="A259" s="276" t="s">
        <v>522</v>
      </c>
      <c r="B259" s="276"/>
      <c r="C259" s="186"/>
      <c r="D259" s="276" t="s">
        <v>523</v>
      </c>
      <c r="E259" s="139"/>
      <c r="F259" s="139"/>
      <c r="G259" s="139"/>
      <c r="H259" s="139"/>
      <c r="I259" s="139"/>
      <c r="J259" s="276"/>
    </row>
    <row r="260" spans="1:10" x14ac:dyDescent="0.25">
      <c r="A260" s="276" t="s">
        <v>524</v>
      </c>
      <c r="B260" s="276"/>
      <c r="C260" s="186"/>
      <c r="D260" s="276" t="s">
        <v>525</v>
      </c>
      <c r="E260" s="259"/>
      <c r="F260" s="139"/>
      <c r="G260" s="139"/>
      <c r="H260" s="139"/>
      <c r="I260" s="139"/>
      <c r="J260" s="276"/>
    </row>
    <row r="261" spans="1:10" x14ac:dyDescent="0.25">
      <c r="A261" s="276"/>
      <c r="B261" s="276"/>
      <c r="C261" s="276"/>
      <c r="D261" s="276"/>
      <c r="E261" s="139"/>
      <c r="F261" s="139"/>
      <c r="G261" s="139"/>
      <c r="H261" s="139"/>
      <c r="I261" s="139"/>
      <c r="J261" s="276"/>
    </row>
    <row r="262" spans="1:10" x14ac:dyDescent="0.25">
      <c r="A262" s="275" t="s">
        <v>526</v>
      </c>
      <c r="B262" s="276"/>
      <c r="C262" s="276"/>
      <c r="D262" s="276"/>
      <c r="E262" s="259"/>
      <c r="F262" s="139"/>
      <c r="G262" s="139"/>
      <c r="H262" s="139"/>
      <c r="I262" s="139"/>
      <c r="J262" s="276"/>
    </row>
    <row r="263" spans="1:10" x14ac:dyDescent="0.25">
      <c r="A263" s="276" t="s">
        <v>527</v>
      </c>
      <c r="B263" s="276"/>
      <c r="C263" s="186"/>
      <c r="D263" s="276" t="s">
        <v>528</v>
      </c>
      <c r="E263" s="139"/>
      <c r="F263" s="139"/>
      <c r="G263" s="139"/>
      <c r="H263" s="139"/>
      <c r="I263" s="139"/>
      <c r="J263" s="276"/>
    </row>
    <row r="264" spans="1:10" x14ac:dyDescent="0.25">
      <c r="A264" s="276" t="s">
        <v>529</v>
      </c>
      <c r="B264" s="276"/>
      <c r="C264" s="186"/>
      <c r="D264" s="276" t="s">
        <v>530</v>
      </c>
      <c r="E264" s="259"/>
      <c r="F264" s="139"/>
      <c r="G264" s="139"/>
      <c r="H264" s="139"/>
      <c r="I264" s="139"/>
      <c r="J264" s="276"/>
    </row>
    <row r="265" spans="1:10" x14ac:dyDescent="0.25">
      <c r="A265" s="276" t="s">
        <v>531</v>
      </c>
      <c r="B265" s="276"/>
      <c r="C265" s="186"/>
      <c r="D265" s="276" t="s">
        <v>532</v>
      </c>
      <c r="E265" s="259"/>
      <c r="F265" s="139"/>
      <c r="G265" s="139"/>
      <c r="H265" s="139"/>
      <c r="I265" s="139"/>
      <c r="J265" s="276"/>
    </row>
    <row r="266" spans="1:10" x14ac:dyDescent="0.25">
      <c r="A266" s="276" t="s">
        <v>533</v>
      </c>
      <c r="B266" s="276"/>
      <c r="C266" s="186"/>
      <c r="D266" s="276" t="s">
        <v>534</v>
      </c>
      <c r="E266" s="139"/>
      <c r="F266" s="139"/>
      <c r="G266" s="139"/>
      <c r="H266" s="139"/>
      <c r="I266" s="139"/>
      <c r="J266" s="276"/>
    </row>
    <row r="267" spans="1:10" x14ac:dyDescent="0.25">
      <c r="A267" s="276"/>
      <c r="B267" s="276"/>
      <c r="C267" s="276"/>
      <c r="D267" s="276"/>
      <c r="E267" s="276"/>
      <c r="F267" s="276"/>
      <c r="G267" s="276"/>
      <c r="H267" s="276"/>
      <c r="I267" s="276"/>
      <c r="J267" s="276"/>
    </row>
    <row r="268" spans="1:10" x14ac:dyDescent="0.25">
      <c r="A268" s="423" t="s">
        <v>1067</v>
      </c>
      <c r="B268" s="260"/>
      <c r="C268" s="261">
        <f>1000*((('5. Fert. def. x usuario'!C250/100)*'Datos predeterminados'!C336:D336)+(('5. Fert. def. x usuario'!C252/100)*'Datos predeterminados'!C342:D342)+(('5. Fert. def. x usuario'!C254/100)*'Datos predeterminados'!C347:D347)+(('5. Fert. def. x usuario'!C258/100)*'Datos predeterminados'!C349:D349)+(('5. Fert. def. x usuario'!C259/100)*'Datos predeterminados'!C350:D350)+(('5. Fert. def. x usuario'!C260/100)*'Datos predeterminados'!C351:D351)+(('5. Fert. def. x usuario'!C263/100)*'Datos predeterminados'!C352:D352)+(('5. Fert. def. x usuario'!C264/100)*'Datos predeterminados'!C353:D353)+(('5. Fert. def. x usuario'!C265/100)*'Datos predeterminados'!C354:D354)+(('5. Fert. def. x usuario'!C266/100)*'Datos predeterminados'!C355:D355))</f>
        <v>0</v>
      </c>
      <c r="D268" s="276"/>
      <c r="E268" s="276"/>
      <c r="F268" s="276"/>
      <c r="G268" s="276"/>
      <c r="H268" s="276"/>
      <c r="I268" s="276"/>
      <c r="J268" s="276"/>
    </row>
    <row r="269" spans="1:10" x14ac:dyDescent="0.25">
      <c r="A269" s="277"/>
      <c r="B269" s="277"/>
      <c r="C269" s="277"/>
      <c r="D269" s="277"/>
      <c r="E269" s="277"/>
      <c r="F269" s="277"/>
      <c r="G269" s="277"/>
      <c r="H269" s="277"/>
      <c r="I269" s="277"/>
      <c r="J269" s="277"/>
    </row>
    <row r="270" spans="1:10" x14ac:dyDescent="0.25">
      <c r="A270" s="276"/>
      <c r="B270" s="276"/>
      <c r="C270" s="276"/>
      <c r="D270" s="276"/>
      <c r="E270" s="276"/>
      <c r="F270" s="276"/>
      <c r="G270" s="276"/>
      <c r="H270" s="276"/>
      <c r="I270" s="276"/>
      <c r="J270" s="276"/>
    </row>
    <row r="271" spans="1:10" x14ac:dyDescent="0.25">
      <c r="A271" s="277"/>
      <c r="B271" s="277"/>
      <c r="C271" s="277"/>
      <c r="D271" s="277"/>
      <c r="E271" s="277"/>
      <c r="F271" s="277"/>
      <c r="G271" s="277"/>
      <c r="H271" s="277"/>
      <c r="I271" s="277"/>
      <c r="J271" s="277"/>
    </row>
    <row r="272" spans="1:10" x14ac:dyDescent="0.25">
      <c r="A272" s="277"/>
      <c r="B272" s="277"/>
      <c r="C272" s="277"/>
      <c r="D272" s="277"/>
      <c r="E272" s="277"/>
      <c r="F272" s="277"/>
      <c r="G272" s="277"/>
      <c r="H272" s="277"/>
      <c r="I272" s="277"/>
      <c r="J272" s="277"/>
    </row>
  </sheetData>
  <customSheetViews>
    <customSheetView guid="{D046371F-D020-41A3-95B7-6C43C3338B6C}" topLeftCell="A277">
      <selection activeCell="L7" sqref="L7"/>
      <pageMargins left="0.7" right="0.7" top="0.75" bottom="0.75" header="0.3" footer="0.3"/>
      <pageSetup paperSize="9" orientation="portrait" verticalDpi="0" r:id="rId1"/>
    </customSheetView>
    <customSheetView guid="{DEC59C64-1FAA-4885-B93C-7255F7DAE82A}" topLeftCell="A245">
      <selection activeCell="A269" sqref="A269"/>
      <pageMargins left="0.7" right="0.7" top="0.75" bottom="0.75" header="0.3" footer="0.3"/>
      <pageSetup paperSize="9" orientation="portrait" verticalDpi="0" r:id="rId2"/>
    </customSheetView>
  </customSheetViews>
  <mergeCells count="11">
    <mergeCell ref="A2:H2"/>
    <mergeCell ref="E169:J169"/>
    <mergeCell ref="E195:J195"/>
    <mergeCell ref="E221:J221"/>
    <mergeCell ref="E247:J247"/>
    <mergeCell ref="E8:J8"/>
    <mergeCell ref="E39:J39"/>
    <mergeCell ref="E65:J65"/>
    <mergeCell ref="E91:J91"/>
    <mergeCell ref="E117:J117"/>
    <mergeCell ref="E143:J143"/>
  </mergeCells>
  <pageMargins left="0.7" right="0.7" top="0.75" bottom="0.75" header="0.3" footer="0.3"/>
  <pageSetup paperSize="9" orientation="portrait" verticalDpi="0"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Introducción</vt:lpstr>
      <vt:lpstr>Abreviaciones</vt:lpstr>
      <vt:lpstr>Instrucciones</vt:lpstr>
      <vt:lpstr>Resumen de resultados</vt:lpstr>
      <vt:lpstr>1. Emisiones LUC </vt:lpstr>
      <vt:lpstr>2. Producción de RFF</vt:lpstr>
      <vt:lpstr>3. Combustible de campo</vt:lpstr>
      <vt:lpstr>4. Turba</vt:lpstr>
      <vt:lpstr>5. Fert. def. x usuario</vt:lpstr>
      <vt:lpstr>6. Fertilizante y N2O</vt:lpstr>
      <vt:lpstr>7. Área de Conservación seq</vt:lpstr>
      <vt:lpstr>8. Secuestro por cultivos</vt:lpstr>
      <vt:lpstr>9. Datos de la extractora</vt:lpstr>
      <vt:lpstr>Datos predeterminados</vt:lpstr>
      <vt:lpstr>Asignación a prod agric</vt:lpstr>
      <vt:lpstr>Referencias</vt:lpstr>
      <vt:lpstr>LandUse</vt:lpstr>
      <vt:lpstr>LandUseType</vt:lpstr>
    </vt:vector>
  </TitlesOfParts>
  <Company>AAA COMPUTER REPAIRS.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Chase, Ian Henson, Amir Abdul-Manan</dc:creator>
  <cp:lastModifiedBy>devaladevi sivaceyon</cp:lastModifiedBy>
  <dcterms:created xsi:type="dcterms:W3CDTF">2010-03-24T16:23:26Z</dcterms:created>
  <dcterms:modified xsi:type="dcterms:W3CDTF">2017-05-02T01:54:23Z</dcterms:modified>
</cp:coreProperties>
</file>